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265A37CC-2C11-48C0-8135-0A254741EE32}" xr6:coauthVersionLast="44" xr6:coauthVersionMax="44" xr10:uidLastSave="{00000000-0000-0000-0000-000000000000}"/>
  <workbookProtection workbookAlgorithmName="SHA-512" workbookHashValue="LnFznGEFrO0KrVfXY37TRDEJDiGXOLaI7PdYq/mYVg8En1/fCDAwVDAsIieGmd1/sn3FbOIWAlcOiML5cjA3Cg==" workbookSaltValue="wtXOZIyRlCI9fNP97+ZWOA==" workbookSpinCount="100000" lockStructure="1"/>
  <bookViews>
    <workbookView xWindow="-120" yWindow="-120" windowWidth="29040" windowHeight="15840" xr2:uid="{A8FE5BE6-5DAA-4102-AB27-E542DA1D83DD}"/>
  </bookViews>
  <sheets>
    <sheet name="Scorecard" sheetId="1" r:id="rId1"/>
    <sheet name="FocusArea Ranking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10" i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N10" i="1"/>
  <c r="N18" i="1"/>
  <c r="E2" i="2" l="1"/>
  <c r="E3" i="2"/>
  <c r="N19" i="1"/>
  <c r="K19" i="1"/>
  <c r="I19" i="1"/>
  <c r="J19" i="1" s="1"/>
  <c r="N22" i="1"/>
  <c r="K22" i="1"/>
  <c r="I22" i="1"/>
  <c r="J22" i="1" s="1"/>
  <c r="N11" i="1"/>
  <c r="K11" i="1"/>
  <c r="I11" i="1"/>
  <c r="J11" i="1" s="1"/>
  <c r="N12" i="1" l="1"/>
  <c r="N13" i="1"/>
  <c r="N14" i="1"/>
  <c r="N15" i="1"/>
  <c r="N20" i="1"/>
  <c r="N21" i="1"/>
  <c r="N23" i="1"/>
  <c r="N24" i="1"/>
  <c r="N27" i="1"/>
  <c r="N28" i="1"/>
  <c r="N29" i="1"/>
  <c r="N30" i="1"/>
  <c r="N31" i="1"/>
  <c r="N32" i="1"/>
  <c r="N35" i="1"/>
  <c r="N36" i="1"/>
  <c r="N37" i="1"/>
  <c r="N38" i="1"/>
  <c r="N39" i="1"/>
  <c r="N40" i="1"/>
  <c r="N41" i="1"/>
  <c r="N42" i="1"/>
  <c r="N43" i="1"/>
  <c r="N46" i="1"/>
  <c r="N47" i="1"/>
  <c r="N48" i="1"/>
  <c r="N49" i="1"/>
  <c r="N50" i="1"/>
  <c r="N51" i="1"/>
  <c r="N52" i="1"/>
  <c r="N53" i="1"/>
  <c r="N54" i="1"/>
  <c r="N55" i="1"/>
  <c r="N56" i="1"/>
  <c r="K14" i="1" l="1"/>
  <c r="K47" i="1"/>
  <c r="K48" i="1"/>
  <c r="K49" i="1"/>
  <c r="K50" i="1"/>
  <c r="K51" i="1"/>
  <c r="K52" i="1"/>
  <c r="K53" i="1"/>
  <c r="K54" i="1"/>
  <c r="K55" i="1"/>
  <c r="K56" i="1"/>
  <c r="K36" i="1"/>
  <c r="K37" i="1"/>
  <c r="K38" i="1"/>
  <c r="K39" i="1"/>
  <c r="K40" i="1"/>
  <c r="K41" i="1"/>
  <c r="K42" i="1"/>
  <c r="K43" i="1"/>
  <c r="K28" i="1"/>
  <c r="K29" i="1"/>
  <c r="K30" i="1"/>
  <c r="K31" i="1"/>
  <c r="K32" i="1"/>
  <c r="K20" i="1"/>
  <c r="K21" i="1"/>
  <c r="K23" i="1"/>
  <c r="K24" i="1"/>
  <c r="K46" i="1"/>
  <c r="K35" i="1"/>
  <c r="K27" i="1"/>
  <c r="K18" i="1"/>
  <c r="K12" i="1"/>
  <c r="K13" i="1"/>
  <c r="K10" i="1"/>
  <c r="K26" i="1" l="1"/>
  <c r="K34" i="1"/>
  <c r="K45" i="1"/>
  <c r="K17" i="1"/>
  <c r="K9" i="1"/>
  <c r="Y13" i="1" s="1"/>
  <c r="G9" i="1"/>
  <c r="G17" i="1"/>
  <c r="G26" i="1"/>
  <c r="G34" i="1"/>
  <c r="G45" i="1"/>
  <c r="I20" i="1"/>
  <c r="J20" i="1" s="1"/>
  <c r="I21" i="1"/>
  <c r="J21" i="1" s="1"/>
  <c r="I23" i="1"/>
  <c r="J23" i="1" s="1"/>
  <c r="I24" i="1"/>
  <c r="J24" i="1" s="1"/>
  <c r="I28" i="1"/>
  <c r="J28" i="1" s="1"/>
  <c r="I29" i="1"/>
  <c r="J29" i="1" s="1"/>
  <c r="I30" i="1"/>
  <c r="J30" i="1" s="1"/>
  <c r="I31" i="1"/>
  <c r="J31" i="1" s="1"/>
  <c r="I32" i="1"/>
  <c r="J32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46" i="1"/>
  <c r="J46" i="1" s="1"/>
  <c r="I35" i="1"/>
  <c r="J35" i="1" s="1"/>
  <c r="I27" i="1"/>
  <c r="J27" i="1" s="1"/>
  <c r="I18" i="1"/>
  <c r="J18" i="1" s="1"/>
  <c r="I12" i="1"/>
  <c r="J12" i="1" s="1"/>
  <c r="I13" i="1"/>
  <c r="J13" i="1" s="1"/>
  <c r="I14" i="1"/>
  <c r="J14" i="1" s="1"/>
  <c r="I15" i="1"/>
  <c r="J15" i="1" s="1"/>
  <c r="I10" i="1"/>
  <c r="J10" i="1" s="1"/>
  <c r="B3" i="2" l="1"/>
  <c r="C3" i="2" s="1"/>
  <c r="W13" i="1"/>
  <c r="W14" i="1"/>
  <c r="W16" i="1"/>
  <c r="W18" i="1"/>
  <c r="W21" i="1"/>
  <c r="Y14" i="1"/>
  <c r="Y21" i="1"/>
  <c r="Y18" i="1"/>
  <c r="Y16" i="1"/>
  <c r="J45" i="1"/>
  <c r="V21" i="1" s="1"/>
  <c r="J34" i="1"/>
  <c r="V18" i="1" s="1"/>
  <c r="J9" i="1"/>
  <c r="V13" i="1" s="1"/>
  <c r="Z13" i="1" s="1"/>
  <c r="J17" i="1"/>
  <c r="V14" i="1" s="1"/>
  <c r="J26" i="1"/>
  <c r="V16" i="1" s="1"/>
  <c r="E26" i="2" l="1"/>
  <c r="B23" i="2"/>
  <c r="C23" i="2" s="1"/>
  <c r="E35" i="2"/>
  <c r="B30" i="2"/>
  <c r="C30" i="2" s="1"/>
  <c r="E23" i="2"/>
  <c r="E29" i="2"/>
  <c r="B38" i="2"/>
  <c r="C38" i="2" s="1"/>
  <c r="E33" i="2"/>
  <c r="B24" i="2"/>
  <c r="C24" i="2" s="1"/>
  <c r="B26" i="2"/>
  <c r="C26" i="2" s="1"/>
  <c r="E22" i="2"/>
  <c r="E30" i="2"/>
  <c r="E41" i="2"/>
  <c r="B34" i="2"/>
  <c r="C34" i="2" s="1"/>
  <c r="B41" i="2"/>
  <c r="C41" i="2" s="1"/>
  <c r="B37" i="2"/>
  <c r="C37" i="2" s="1"/>
  <c r="B35" i="2"/>
  <c r="C35" i="2" s="1"/>
  <c r="E38" i="2"/>
  <c r="B25" i="2"/>
  <c r="C25" i="2" s="1"/>
  <c r="B29" i="2"/>
  <c r="C29" i="2" s="1"/>
  <c r="E40" i="2"/>
  <c r="E32" i="2"/>
  <c r="E25" i="2"/>
  <c r="E34" i="2"/>
  <c r="E36" i="2"/>
  <c r="B32" i="2"/>
  <c r="C32" i="2" s="1"/>
  <c r="B33" i="2"/>
  <c r="C33" i="2" s="1"/>
  <c r="E24" i="2"/>
  <c r="B28" i="2"/>
  <c r="C28" i="2" s="1"/>
  <c r="B27" i="2"/>
  <c r="C27" i="2" s="1"/>
  <c r="E28" i="2"/>
  <c r="E39" i="2"/>
  <c r="E27" i="2"/>
  <c r="B39" i="2"/>
  <c r="C39" i="2" s="1"/>
  <c r="E37" i="2"/>
  <c r="B22" i="2"/>
  <c r="C22" i="2" s="1"/>
  <c r="B36" i="2"/>
  <c r="C36" i="2" s="1"/>
  <c r="E31" i="2"/>
  <c r="B31" i="2"/>
  <c r="C31" i="2" s="1"/>
  <c r="B40" i="2"/>
  <c r="C40" i="2" s="1"/>
  <c r="E5" i="2"/>
  <c r="B7" i="2"/>
  <c r="C7" i="2" s="1"/>
  <c r="E6" i="2"/>
  <c r="B6" i="2"/>
  <c r="C6" i="2" s="1"/>
  <c r="E11" i="2"/>
  <c r="B16" i="2"/>
  <c r="C16" i="2" s="1"/>
  <c r="E21" i="2"/>
  <c r="E19" i="2"/>
  <c r="E7" i="2"/>
  <c r="B13" i="2"/>
  <c r="C13" i="2" s="1"/>
  <c r="E8" i="2"/>
  <c r="B2" i="2"/>
  <c r="C2" i="2" s="1"/>
  <c r="B19" i="2"/>
  <c r="C19" i="2" s="1"/>
  <c r="B11" i="2"/>
  <c r="C11" i="2" s="1"/>
  <c r="B10" i="2"/>
  <c r="C10" i="2" s="1"/>
  <c r="E13" i="2"/>
  <c r="B14" i="2"/>
  <c r="C14" i="2" s="1"/>
  <c r="B21" i="2"/>
  <c r="C21" i="2" s="1"/>
  <c r="B5" i="2"/>
  <c r="C5" i="2" s="1"/>
  <c r="B20" i="2"/>
  <c r="C20" i="2" s="1"/>
  <c r="B15" i="2"/>
  <c r="C15" i="2" s="1"/>
  <c r="E18" i="2"/>
  <c r="B8" i="2"/>
  <c r="C8" i="2" s="1"/>
  <c r="B12" i="2"/>
  <c r="C12" i="2" s="1"/>
  <c r="E20" i="2"/>
  <c r="B17" i="2"/>
  <c r="C17" i="2" s="1"/>
  <c r="E9" i="2"/>
  <c r="E17" i="2"/>
  <c r="E14" i="2"/>
  <c r="E10" i="2"/>
  <c r="E15" i="2"/>
  <c r="E12" i="2"/>
  <c r="E4" i="2"/>
  <c r="B4" i="2"/>
  <c r="C4" i="2" s="1"/>
  <c r="E16" i="2"/>
  <c r="B9" i="2"/>
  <c r="C9" i="2" s="1"/>
  <c r="B18" i="2"/>
  <c r="C18" i="2" s="1"/>
  <c r="W12" i="1"/>
  <c r="W9" i="1" s="1"/>
  <c r="X18" i="1"/>
  <c r="AA13" i="1"/>
  <c r="S21" i="1" s="1"/>
  <c r="X14" i="1"/>
  <c r="X16" i="1"/>
  <c r="Z16" i="1"/>
  <c r="AA16" i="1" s="1"/>
  <c r="S24" i="1" s="1"/>
  <c r="Z18" i="1"/>
  <c r="AA18" i="1" s="1"/>
  <c r="S26" i="1" s="1"/>
  <c r="Z14" i="1"/>
  <c r="AA14" i="1" s="1"/>
  <c r="S22" i="1" s="1"/>
  <c r="X13" i="1"/>
  <c r="V12" i="1"/>
  <c r="X21" i="1"/>
  <c r="Z21" i="1"/>
  <c r="AA21" i="1" s="1"/>
  <c r="S28" i="1" s="1"/>
  <c r="D34" i="2" l="1"/>
  <c r="D26" i="2"/>
  <c r="X12" i="1"/>
  <c r="V9" i="1"/>
  <c r="X9" i="1" s="1"/>
  <c r="Z12" i="1"/>
  <c r="D32" i="2" l="1"/>
  <c r="D27" i="2"/>
  <c r="D39" i="2"/>
  <c r="D38" i="2"/>
  <c r="D41" i="2"/>
  <c r="D25" i="2"/>
  <c r="D31" i="2"/>
  <c r="D30" i="2"/>
  <c r="D37" i="2"/>
  <c r="D33" i="2"/>
  <c r="D24" i="2"/>
  <c r="D35" i="2"/>
  <c r="D29" i="2"/>
  <c r="D40" i="2"/>
  <c r="D28" i="2"/>
  <c r="D36" i="2"/>
  <c r="D23" i="2"/>
  <c r="D22" i="2"/>
  <c r="D12" i="2"/>
  <c r="D8" i="2"/>
  <c r="D20" i="2"/>
  <c r="D19" i="2"/>
  <c r="D17" i="2"/>
  <c r="D21" i="2"/>
  <c r="D3" i="2"/>
  <c r="D7" i="2"/>
  <c r="D4" i="2"/>
  <c r="D15" i="2"/>
  <c r="D10" i="2"/>
  <c r="D13" i="2"/>
  <c r="D5" i="2"/>
  <c r="D9" i="2"/>
  <c r="D2" i="2"/>
  <c r="D14" i="2"/>
  <c r="D11" i="2"/>
  <c r="D16" i="2"/>
  <c r="D6" i="2"/>
  <c r="D18" i="2"/>
  <c r="Z9" i="1"/>
  <c r="AA9" i="1" s="1"/>
  <c r="S17" i="1" s="1"/>
  <c r="AA12" i="1"/>
  <c r="S20" i="1" s="1"/>
  <c r="R42" i="1" l="1"/>
  <c r="R34" i="1"/>
  <c r="R36" i="1"/>
  <c r="R38" i="1"/>
  <c r="R40" i="1"/>
</calcChain>
</file>

<file path=xl/sharedStrings.xml><?xml version="1.0" encoding="utf-8"?>
<sst xmlns="http://schemas.openxmlformats.org/spreadsheetml/2006/main" count="200" uniqueCount="115">
  <si>
    <t>Agency Website</t>
  </si>
  <si>
    <t>Is your website current, modern, mobile friendly?</t>
  </si>
  <si>
    <t>Is your site search engine optimized (SEO)?</t>
  </si>
  <si>
    <t>Does it collect and forward leads to your team and do you have a process in place for rapid response?</t>
  </si>
  <si>
    <t>Does it provide 24x7 access to key information – claims reporting numbers, FAQs, emergency contacts?</t>
  </si>
  <si>
    <t>Digital Marketing</t>
  </si>
  <si>
    <t>Are you integrating digital marketing with traditional marketing?</t>
  </si>
  <si>
    <t>Do you use social media to actively promote your agency, community service and provide helpful insurance information?</t>
  </si>
  <si>
    <t>Are you using insurance company and or industry content to update your blogs and social media?</t>
  </si>
  <si>
    <t>Have you captured emails in your AMS for current, prospective and past clients?</t>
  </si>
  <si>
    <t>Do you have emails for more than 50% of your clients?</t>
  </si>
  <si>
    <t>Do you ask clients their preferred method of communication, and then comply with their wishes and communicate on their terms?</t>
  </si>
  <si>
    <t>Have you implemented video in presenting proposals or renewals?</t>
  </si>
  <si>
    <t>Do you have a mobile app that allows your clients to stay in-touch with your agency?</t>
  </si>
  <si>
    <t>Can you use a mobile app for ‘push’ communications in the event of disasters or claims or to just periodically send valuable information?</t>
  </si>
  <si>
    <t>Do you have a defined target market &amp; marketing strategy in personal lines?</t>
  </si>
  <si>
    <t>Do you have a defined target market &amp; marketing strategy in commercial lines?</t>
  </si>
  <si>
    <t>Do you utilize a Voice Over Internet Protocol (VOIP) phone system that can convert messages and email them to you or your staff?</t>
  </si>
  <si>
    <t>Are you moving towards providing extended hours via company service centers?</t>
  </si>
  <si>
    <t>Are you offering your clients extended service options and self-service capabilities?</t>
  </si>
  <si>
    <t>Does your AMS have a client portal?</t>
  </si>
  <si>
    <t>Do you download from carriers to have the maximum amount of data to optimize your AMS to service clients more efficiently?</t>
  </si>
  <si>
    <t>Do you have a formal and active referral program?</t>
  </si>
  <si>
    <t>Do you have an active testimonial program?</t>
  </si>
  <si>
    <t xml:space="preserve">Do you utilize testimonials in both digital and traditional marketing?  </t>
  </si>
  <si>
    <t>Do you believe that you are maximizing your AMS?</t>
  </si>
  <si>
    <t>Can you and your staff access the AMS remotely?</t>
  </si>
  <si>
    <t>Are your files backed up to the cloud and accessible remotely?</t>
  </si>
  <si>
    <t>Do you have 5 – 8 key performance indicators (KPIs) that you monitor weekly or monthly for managing your agency?</t>
  </si>
  <si>
    <t>Do you download from all of your carriers?</t>
  </si>
  <si>
    <t>Do you use a personal lines comparative rater that integrates or bridges to your AMS?</t>
  </si>
  <si>
    <t>Are you actively participating in training or user groups for your AMS?</t>
  </si>
  <si>
    <t>Do you use the accounting portion of your AMS?</t>
  </si>
  <si>
    <t>Weighting</t>
  </si>
  <si>
    <t>Yes/No</t>
  </si>
  <si>
    <t>Yes</t>
  </si>
  <si>
    <t>Yes/No Calc</t>
  </si>
  <si>
    <t>Weighted Calc</t>
  </si>
  <si>
    <t>No</t>
  </si>
  <si>
    <t>Your Agency Score - Total</t>
  </si>
  <si>
    <t>Mandatory?</t>
  </si>
  <si>
    <t>Numerator</t>
  </si>
  <si>
    <t>Denominator</t>
  </si>
  <si>
    <t>Raw Calc</t>
  </si>
  <si>
    <t>Fail</t>
  </si>
  <si>
    <t>Adj. Numerator</t>
  </si>
  <si>
    <t>Adj Calc</t>
  </si>
  <si>
    <t>Do you provide online rating via EZLynx or PL Rater (or similar)?</t>
  </si>
  <si>
    <r>
      <t xml:space="preserve">Marketing: </t>
    </r>
    <r>
      <rPr>
        <sz val="11"/>
        <color theme="1"/>
        <rFont val="Arial"/>
        <family val="2"/>
      </rPr>
      <t>Developing a Digital Presence &amp; Online Strategy</t>
    </r>
  </si>
  <si>
    <r>
      <t xml:space="preserve">Advisory: </t>
    </r>
    <r>
      <rPr>
        <sz val="11"/>
        <color theme="1"/>
        <rFont val="Arial"/>
        <family val="2"/>
      </rPr>
      <t>Prospect &amp; Client Advisory &amp; Sales</t>
    </r>
  </si>
  <si>
    <r>
      <t xml:space="preserve">Service: </t>
    </r>
    <r>
      <rPr>
        <sz val="11"/>
        <color theme="1"/>
        <rFont val="Arial"/>
        <family val="2"/>
      </rPr>
      <t>Servicing Your Clients</t>
    </r>
  </si>
  <si>
    <r>
      <t xml:space="preserve">Operations: </t>
    </r>
    <r>
      <rPr>
        <sz val="11"/>
        <color theme="1"/>
        <rFont val="Arial"/>
        <family val="2"/>
      </rPr>
      <t>Finding Agency Efficiencies through Automation</t>
    </r>
  </si>
  <si>
    <t>Are you using a cloud-based AMS?</t>
  </si>
  <si>
    <t>FailCalc</t>
  </si>
  <si>
    <t>helper</t>
  </si>
  <si>
    <t>helpertext</t>
  </si>
  <si>
    <t>Your Agency - Areas of Focus</t>
  </si>
  <si>
    <t>helperweight</t>
  </si>
  <si>
    <t>#</t>
  </si>
  <si>
    <t>Weight</t>
  </si>
  <si>
    <t>Rank</t>
  </si>
  <si>
    <t>*Note:  Cells in red are critical capabilities, where you get a zero for that section if your answer is "No".</t>
  </si>
  <si>
    <t>Do you use your AMS to re-contact unsold prospects prior to next x-date?</t>
  </si>
  <si>
    <t>Is your Agency operating in a paperless environment?</t>
  </si>
  <si>
    <t>Do you have a website?</t>
  </si>
  <si>
    <t>Do you capture and track the source of new business?</t>
  </si>
  <si>
    <t>Do you have a Google My Business Listing?</t>
  </si>
  <si>
    <t>Call to action</t>
  </si>
  <si>
    <t>Marketing: Get a website, work with a vendor for one that is current, modern, mobile-optimized, and SEO-optimized.</t>
  </si>
  <si>
    <t>Marketing: Modernize your website.</t>
  </si>
  <si>
    <t>Marketing: Provide 24x7 access to key information – claims reporting numbers, FAQs, emergency contacts.</t>
  </si>
  <si>
    <t>Marketing: Integrate digital marketing with traditional marketing.</t>
  </si>
  <si>
    <t>Marketing: Use insurance company and or industry content to update your blogs and social media.</t>
  </si>
  <si>
    <t>Marketing: Capture and track the source of new business.</t>
  </si>
  <si>
    <t>Marketing: Capture emails for more than 50% of your clients.</t>
  </si>
  <si>
    <t>Advisory: Ask your clients their preferred method of communication, and then comply with their wishes and communicate on their terms.</t>
  </si>
  <si>
    <t>Advisory: Implement a mobile app that allows your clients to stay in-touch with your agency.</t>
  </si>
  <si>
    <t>Advisory: Implement a mobile app for ‘push’ communications in the event of disasters or claims or to just periodically send valuable information.</t>
  </si>
  <si>
    <t>Advisory: Have a defined target market &amp; marketing strategy in personal lines.</t>
  </si>
  <si>
    <t>Advisory: Have a defined target market &amp; marketing strategy in commercial lines.</t>
  </si>
  <si>
    <t>Service: Move towards providing extended hours via company service centers.</t>
  </si>
  <si>
    <t>Service: Offer your clients extended service options and self-service capabilities.</t>
  </si>
  <si>
    <t>Service: Implement a client portal for your AMS, or implement an AMS with one.</t>
  </si>
  <si>
    <t>Service: Download from carriers to have the maximum amount of data to optimize your AMS to service clients more efficiently.</t>
  </si>
  <si>
    <t>Service: Implement a formal and active referral program.</t>
  </si>
  <si>
    <t>Service: Implement an active testimonial program.</t>
  </si>
  <si>
    <t>Service: Utilize testimonials in both digital and traditional marketing.</t>
  </si>
  <si>
    <t>Service: Utilize a Voice Over Internet Protocol (VOIP) phone system that can convert messages and email them to you or your staff.</t>
  </si>
  <si>
    <t>Operations: Implement a cloud-based AMS.</t>
  </si>
  <si>
    <t>Operations: Work with your management system vendor to make sure you're maximizing its' capabilities.</t>
  </si>
  <si>
    <t>Operations: Implement technology and process to allow you and your staff access the AMS remotely.</t>
  </si>
  <si>
    <t>Operations: Work towards a paperless environment in your Agency.</t>
  </si>
  <si>
    <t>Operations: Implement technology to back up files to the cloud.</t>
  </si>
  <si>
    <t>Operations: Implement 5 – 8 key performance indicators (KPIs) that you monitor weekly or monthly for managing your agency.</t>
  </si>
  <si>
    <t>Operations: Download from all of your carriers.</t>
  </si>
  <si>
    <t>Operations: Utilize a personal lines comparative rater that integrates or bridges to your AMS.</t>
  </si>
  <si>
    <t>Operations: Use your AMS to re-contact unsold prospects prior to next x-date.</t>
  </si>
  <si>
    <t>Operations: Participate in training or user groups for your AMS.</t>
  </si>
  <si>
    <t>Operations: Use the accounting portion of your AMS.</t>
  </si>
  <si>
    <t>AdjWeight</t>
  </si>
  <si>
    <t>Marketing: Implement search engine optimization for your website.</t>
  </si>
  <si>
    <t>Marketing: Collect and forward leads to your team and have a process in place for rapid response.</t>
  </si>
  <si>
    <t>Marketing: Provide online rating via EZLynx or PL Rater (or similar).</t>
  </si>
  <si>
    <t>Marketing: Create your Google My Business listing.</t>
  </si>
  <si>
    <t>Marketing: Use social media to actively promote your agency, community service, and provide helpful insurance information.</t>
  </si>
  <si>
    <t>Marketing: Capture emails in your AMS for current, prospective, and past clients.</t>
  </si>
  <si>
    <t>Advisory: Implement video in presenting proposals and renewals.</t>
  </si>
  <si>
    <t>Service: Enroll your clients in a carrier’s self-service capabilities at point of sale.</t>
  </si>
  <si>
    <t>Do you enroll your clients in a carrier’s self-service capabilities at point of sale?</t>
  </si>
  <si>
    <t>Select "Yes" or "No" from the dropdowns to see a personalized score and recommendations for your Agency</t>
  </si>
  <si>
    <r>
      <t xml:space="preserve">Marketing: </t>
    </r>
    <r>
      <rPr>
        <i/>
        <sz val="10"/>
        <color theme="0"/>
        <rFont val="Arial"/>
        <family val="2"/>
      </rPr>
      <t>Developing a Digital Presence &amp; Online Strategy</t>
    </r>
  </si>
  <si>
    <r>
      <t xml:space="preserve">Advisory: </t>
    </r>
    <r>
      <rPr>
        <i/>
        <sz val="10"/>
        <color theme="0"/>
        <rFont val="Arial"/>
        <family val="2"/>
      </rPr>
      <t>Client Advisory &amp; Sales</t>
    </r>
  </si>
  <si>
    <r>
      <t xml:space="preserve">Service: </t>
    </r>
    <r>
      <rPr>
        <i/>
        <sz val="10"/>
        <color theme="0"/>
        <rFont val="Arial"/>
        <family val="2"/>
      </rPr>
      <t>Servicing your Clients</t>
    </r>
  </si>
  <si>
    <r>
      <t xml:space="preserve">Operations: </t>
    </r>
    <r>
      <rPr>
        <i/>
        <sz val="10"/>
        <color theme="0"/>
        <rFont val="Arial"/>
        <family val="2"/>
      </rPr>
      <t>Finding Agency Efficiencies through Automation</t>
    </r>
  </si>
  <si>
    <t>SIAA Digital Agency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</si>
</sst>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rgb="FFC00000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24"/>
      <color theme="0"/>
      <name val="Arial"/>
      <family val="2"/>
    </font>
    <font>
      <sz val="14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C8102E"/>
      <name val="Arial"/>
      <family val="2"/>
    </font>
    <font>
      <i/>
      <sz val="10"/>
      <color rgb="FFC8102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35765"/>
        <bgColor indexed="64"/>
      </patternFill>
    </fill>
    <fill>
      <patternFill patternType="solid">
        <fgColor rgb="FFDBF0F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Border="1" applyAlignment="1"/>
    <xf numFmtId="0" fontId="5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 applyProtection="1">
      <alignment horizontal="center" wrapText="1"/>
    </xf>
    <xf numFmtId="0" fontId="0" fillId="4" borderId="3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3" fillId="4" borderId="3" xfId="0" applyFont="1" applyFill="1" applyBorder="1" applyProtection="1"/>
    <xf numFmtId="0" fontId="14" fillId="6" borderId="1" xfId="0" applyFont="1" applyFill="1" applyBorder="1" applyProtection="1"/>
    <xf numFmtId="0" fontId="0" fillId="6" borderId="7" xfId="0" applyFill="1" applyBorder="1" applyProtection="1"/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7" xfId="0" applyFont="1" applyFill="1" applyBorder="1" applyAlignment="1" applyProtection="1">
      <alignment horizontal="center"/>
    </xf>
    <xf numFmtId="0" fontId="15" fillId="6" borderId="2" xfId="0" applyFon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0" borderId="3" xfId="0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9" fontId="0" fillId="0" borderId="0" xfId="1" applyFont="1" applyProtection="1"/>
    <xf numFmtId="0" fontId="16" fillId="0" borderId="0" xfId="0" applyFont="1" applyFill="1" applyBorder="1" applyProtection="1"/>
    <xf numFmtId="0" fontId="0" fillId="0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13" fillId="5" borderId="0" xfId="0" applyFont="1" applyFill="1" applyAlignment="1" applyProtection="1">
      <alignment vertical="top" wrapText="1"/>
    </xf>
    <xf numFmtId="0" fontId="16" fillId="0" borderId="0" xfId="0" applyFont="1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3" borderId="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  <xf numFmtId="0" fontId="0" fillId="5" borderId="0" xfId="0" applyFill="1" applyAlignment="1" applyProtection="1">
      <alignment horizontal="center"/>
    </xf>
    <xf numFmtId="0" fontId="0" fillId="5" borderId="0" xfId="0" applyFill="1" applyProtection="1"/>
    <xf numFmtId="0" fontId="14" fillId="6" borderId="7" xfId="0" applyFont="1" applyFill="1" applyBorder="1" applyProtection="1"/>
    <xf numFmtId="0" fontId="3" fillId="2" borderId="7" xfId="0" applyFont="1" applyFill="1" applyBorder="1" applyProtection="1"/>
    <xf numFmtId="0" fontId="1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5" xfId="0" applyFill="1" applyBorder="1" applyProtection="1"/>
    <xf numFmtId="0" fontId="0" fillId="4" borderId="8" xfId="0" applyFill="1" applyBorder="1" applyProtection="1"/>
    <xf numFmtId="0" fontId="0" fillId="4" borderId="8" xfId="0" applyFill="1" applyBorder="1" applyAlignment="1" applyProtection="1">
      <alignment horizontal="center"/>
    </xf>
    <xf numFmtId="0" fontId="0" fillId="4" borderId="8" xfId="0" applyFont="1" applyFill="1" applyBorder="1" applyAlignment="1" applyProtection="1">
      <alignment horizontal="center"/>
    </xf>
    <xf numFmtId="0" fontId="0" fillId="4" borderId="6" xfId="0" applyFill="1" applyBorder="1" applyProtection="1"/>
    <xf numFmtId="0" fontId="0" fillId="0" borderId="3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9" fontId="6" fillId="0" borderId="7" xfId="1" applyFont="1" applyBorder="1" applyAlignment="1" applyProtection="1">
      <alignment horizontal="center"/>
    </xf>
    <xf numFmtId="9" fontId="6" fillId="0" borderId="2" xfId="1" applyFont="1" applyBorder="1" applyAlignment="1" applyProtection="1">
      <alignment horizontal="center"/>
    </xf>
    <xf numFmtId="9" fontId="0" fillId="0" borderId="4" xfId="1" applyFont="1" applyBorder="1" applyAlignment="1" applyProtection="1">
      <alignment horizontal="center"/>
    </xf>
    <xf numFmtId="9" fontId="4" fillId="0" borderId="4" xfId="1" applyFont="1" applyBorder="1" applyAlignment="1" applyProtection="1">
      <alignment horizontal="center"/>
    </xf>
    <xf numFmtId="0" fontId="0" fillId="0" borderId="3" xfId="0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 indent="1"/>
    </xf>
    <xf numFmtId="0" fontId="4" fillId="0" borderId="3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2" fillId="6" borderId="7" xfId="0" applyFont="1" applyFill="1" applyBorder="1" applyAlignment="1" applyProtection="1">
      <alignment horizontal="center" wrapText="1"/>
    </xf>
    <xf numFmtId="0" fontId="10" fillId="6" borderId="7" xfId="0" applyFont="1" applyFill="1" applyBorder="1" applyAlignment="1" applyProtection="1">
      <alignment horizontal="center" wrapText="1"/>
    </xf>
    <xf numFmtId="0" fontId="10" fillId="6" borderId="0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9" fontId="4" fillId="0" borderId="8" xfId="1" applyFont="1" applyBorder="1" applyAlignment="1" applyProtection="1">
      <alignment horizontal="center"/>
    </xf>
    <xf numFmtId="9" fontId="4" fillId="0" borderId="6" xfId="1" applyFont="1" applyBorder="1" applyAlignment="1" applyProtection="1">
      <alignment horizontal="center"/>
    </xf>
    <xf numFmtId="0" fontId="13" fillId="5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Normal" xfId="0" builtinId="0"/>
    <cellStyle name="Percent" xfId="1" builtinId="5"/>
  </cellStyles>
  <dxfs count="4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BF0FC"/>
      <color rgb="FFC8102E"/>
      <color rgb="FF43576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5953124</xdr:colOff>
      <xdr:row>2</xdr:row>
      <xdr:rowOff>142874</xdr:rowOff>
    </xdr:from>
    <xdr:to>
      <xdr:col>3</xdr:col>
      <xdr:colOff>7537251</xdr:colOff>
      <xdr:row>2</xdr:row>
      <xdr:rowOff>1035843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668113-EC7D-45D1-9FFA-BEC947394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5093" y="357187"/>
          <a:ext cx="1584127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B9C8-F08E-4E91-A798-23247191A778}">
  <sheetPr>
    <pageSetUpPr fitToPage="1"/>
  </sheetPr>
  <dimension ref="B1:AA59"/>
  <sheetViews>
    <sheetView tabSelected="1" topLeftCell="A6" zoomScale="85" zoomScaleNormal="85" workbookViewId="0">
      <selection activeCell="R54" sqref="R54"/>
    </sheetView>
  </sheetViews>
  <sheetFormatPr defaultRowHeight="12.75" x14ac:dyDescent="0.2"/>
  <cols>
    <col min="1" max="1" width="1.42578125" style="16" customWidth="1"/>
    <col min="2" max="2" width="2.42578125" style="15" customWidth="1"/>
    <col min="3" max="3" width="3.7109375" style="16" customWidth="1"/>
    <col min="4" max="4" width="122.140625" style="16" bestFit="1" customWidth="1"/>
    <col min="5" max="5" width="116.7109375" style="16" hidden="1" customWidth="1"/>
    <col min="6" max="6" width="13.85546875" style="17" hidden="1" customWidth="1"/>
    <col min="7" max="7" width="11.85546875" style="17" hidden="1" customWidth="1"/>
    <col min="8" max="8" width="3" style="16" hidden="1" customWidth="1"/>
    <col min="9" max="9" width="11.7109375" style="17" hidden="1" customWidth="1"/>
    <col min="10" max="10" width="14.42578125" style="17" hidden="1" customWidth="1"/>
    <col min="11" max="12" width="13.85546875" style="17" hidden="1" customWidth="1"/>
    <col min="13" max="14" width="28.42578125" style="18" hidden="1" customWidth="1"/>
    <col min="15" max="15" width="8" style="17" bestFit="1" customWidth="1"/>
    <col min="16" max="16" width="2.42578125" style="16" customWidth="1"/>
    <col min="17" max="17" width="3.7109375" style="17" customWidth="1"/>
    <col min="18" max="18" width="59.140625" style="16" bestFit="1" customWidth="1"/>
    <col min="19" max="19" width="7.42578125" style="16" bestFit="1" customWidth="1"/>
    <col min="20" max="20" width="3.7109375" style="16" customWidth="1"/>
    <col min="21" max="21" width="2.42578125" style="16" customWidth="1"/>
    <col min="22" max="22" width="10.5703125" style="16" hidden="1" customWidth="1"/>
    <col min="23" max="23" width="12.5703125" style="16" hidden="1" customWidth="1"/>
    <col min="24" max="24" width="9.28515625" style="16" hidden="1" customWidth="1"/>
    <col min="25" max="25" width="4.42578125" style="16" hidden="1" customWidth="1"/>
    <col min="26" max="26" width="14.42578125" style="16" hidden="1" customWidth="1"/>
    <col min="27" max="27" width="8.5703125" style="16" hidden="1" customWidth="1"/>
    <col min="28" max="16384" width="9.140625" style="16"/>
  </cols>
  <sheetData>
    <row r="1" spans="2:27" ht="7.5" customHeight="1" x14ac:dyDescent="0.2"/>
    <row r="2" spans="2:27" ht="9.75" customHeight="1" thickBot="1" x14ac:dyDescent="0.25"/>
    <row r="3" spans="2:27" ht="121.5" customHeight="1" x14ac:dyDescent="0.2">
      <c r="B3" s="19"/>
      <c r="C3" s="83" t="s">
        <v>114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20"/>
    </row>
    <row r="4" spans="2:27" ht="12.75" hidden="1" customHeight="1" x14ac:dyDescent="0.2">
      <c r="B4" s="21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22"/>
    </row>
    <row r="5" spans="2:27" ht="28.5" hidden="1" customHeight="1" x14ac:dyDescent="0.2">
      <c r="B5" s="21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22"/>
    </row>
    <row r="6" spans="2:27" ht="9.75" customHeight="1" x14ac:dyDescent="0.2">
      <c r="B6" s="21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2"/>
    </row>
    <row r="7" spans="2:27" ht="13.5" thickBot="1" x14ac:dyDescent="0.25">
      <c r="B7" s="24"/>
      <c r="C7" s="25"/>
      <c r="D7" s="25"/>
      <c r="E7" s="25"/>
      <c r="F7" s="26"/>
      <c r="G7" s="26"/>
      <c r="H7" s="25"/>
      <c r="I7" s="26"/>
      <c r="J7" s="26"/>
      <c r="K7" s="26"/>
      <c r="L7" s="26"/>
      <c r="M7" s="27"/>
      <c r="N7" s="27"/>
      <c r="O7" s="26"/>
      <c r="P7" s="25"/>
      <c r="Q7" s="26"/>
      <c r="R7" s="25"/>
      <c r="S7" s="25"/>
      <c r="T7" s="25"/>
      <c r="U7" s="28"/>
    </row>
    <row r="8" spans="2:27" x14ac:dyDescent="0.2">
      <c r="B8" s="29"/>
      <c r="C8" s="30" t="s">
        <v>110</v>
      </c>
      <c r="D8" s="31"/>
      <c r="E8" s="32" t="s">
        <v>67</v>
      </c>
      <c r="F8" s="33" t="s">
        <v>40</v>
      </c>
      <c r="G8" s="33" t="s">
        <v>33</v>
      </c>
      <c r="H8" s="34"/>
      <c r="I8" s="33" t="s">
        <v>36</v>
      </c>
      <c r="J8" s="33" t="s">
        <v>37</v>
      </c>
      <c r="K8" s="33" t="s">
        <v>53</v>
      </c>
      <c r="L8" s="33" t="s">
        <v>54</v>
      </c>
      <c r="M8" s="35" t="s">
        <v>55</v>
      </c>
      <c r="N8" s="35" t="s">
        <v>57</v>
      </c>
      <c r="O8" s="36" t="s">
        <v>34</v>
      </c>
      <c r="P8" s="37"/>
      <c r="Q8" s="102" t="s">
        <v>109</v>
      </c>
      <c r="R8" s="102"/>
      <c r="S8" s="102"/>
      <c r="T8" s="102"/>
      <c r="U8" s="28"/>
      <c r="V8" s="16" t="s">
        <v>41</v>
      </c>
      <c r="W8" s="16" t="s">
        <v>42</v>
      </c>
      <c r="X8" s="16" t="s">
        <v>43</v>
      </c>
      <c r="Y8" s="16" t="s">
        <v>44</v>
      </c>
      <c r="Z8" s="16" t="s">
        <v>45</v>
      </c>
      <c r="AA8" s="16" t="s">
        <v>46</v>
      </c>
    </row>
    <row r="9" spans="2:27" x14ac:dyDescent="0.2">
      <c r="B9" s="24"/>
      <c r="C9" s="38"/>
      <c r="D9" s="39" t="s">
        <v>0</v>
      </c>
      <c r="E9" s="39"/>
      <c r="F9" s="40"/>
      <c r="G9" s="40">
        <f>SUM(G10:G15)</f>
        <v>24</v>
      </c>
      <c r="H9" s="39"/>
      <c r="I9" s="41"/>
      <c r="J9" s="40">
        <f>SUM(J10:J15)</f>
        <v>16</v>
      </c>
      <c r="K9" s="40" t="str">
        <f>IF(ISNA(VLOOKUP("Yes",K10:K15,1,FALSE)),"No",VLOOKUP("Yes",K10:K15,1,FALSE))</f>
        <v>No</v>
      </c>
      <c r="L9" s="40">
        <v>0</v>
      </c>
      <c r="M9" s="42"/>
      <c r="N9" s="42"/>
      <c r="O9" s="43"/>
      <c r="P9" s="37"/>
      <c r="Q9" s="102"/>
      <c r="R9" s="102"/>
      <c r="S9" s="102"/>
      <c r="T9" s="102"/>
      <c r="U9" s="28"/>
      <c r="V9" s="16">
        <f>SUM(V12,V16,V18,V21)</f>
        <v>129</v>
      </c>
      <c r="W9" s="16">
        <f>SUM(W12,W16,W18,W21)</f>
        <v>160</v>
      </c>
      <c r="X9" s="44">
        <f>V9/W9</f>
        <v>0.80625000000000002</v>
      </c>
      <c r="Z9" s="16">
        <f>SUM(Z12,Z16,Z18,Z21)</f>
        <v>129</v>
      </c>
      <c r="AA9" s="44">
        <f>Z9/W9</f>
        <v>0.80625000000000002</v>
      </c>
    </row>
    <row r="10" spans="2:27" x14ac:dyDescent="0.2">
      <c r="B10" s="24"/>
      <c r="C10" s="38"/>
      <c r="D10" s="45" t="s">
        <v>64</v>
      </c>
      <c r="E10" s="46" t="s">
        <v>68</v>
      </c>
      <c r="F10" s="47" t="s">
        <v>35</v>
      </c>
      <c r="G10" s="47">
        <v>10</v>
      </c>
      <c r="H10" s="15"/>
      <c r="I10" s="41">
        <f>IF(O10="Yes",1,0)</f>
        <v>1</v>
      </c>
      <c r="J10" s="41">
        <f t="shared" ref="J10:J15" si="0">I10*G10</f>
        <v>10</v>
      </c>
      <c r="K10" s="41" t="str">
        <f>IF(AND(F10="Yes", O10="No"), "Yes", "No")</f>
        <v>No</v>
      </c>
      <c r="L10" s="41">
        <f>SUM(L9,IF(O10="No",1,0))</f>
        <v>0</v>
      </c>
      <c r="M10" s="42" t="str">
        <f>IF(O10="No",E10,"")</f>
        <v/>
      </c>
      <c r="N10" s="42">
        <f t="shared" ref="N10:N15" si="1">G10</f>
        <v>10</v>
      </c>
      <c r="O10" s="14" t="s">
        <v>35</v>
      </c>
      <c r="P10" s="37"/>
      <c r="Q10" s="102"/>
      <c r="R10" s="102"/>
      <c r="S10" s="102"/>
      <c r="T10" s="102"/>
      <c r="U10" s="28"/>
      <c r="X10" s="44"/>
    </row>
    <row r="11" spans="2:27" ht="12.75" customHeight="1" x14ac:dyDescent="0.2">
      <c r="B11" s="24"/>
      <c r="C11" s="38"/>
      <c r="D11" s="46" t="s">
        <v>1</v>
      </c>
      <c r="E11" s="15" t="s">
        <v>69</v>
      </c>
      <c r="F11" s="47" t="s">
        <v>38</v>
      </c>
      <c r="G11" s="47">
        <v>5</v>
      </c>
      <c r="H11" s="15"/>
      <c r="I11" s="41">
        <f>IF(O11="Yes",1,0)</f>
        <v>0</v>
      </c>
      <c r="J11" s="41">
        <f t="shared" si="0"/>
        <v>0</v>
      </c>
      <c r="K11" s="41" t="str">
        <f>IF(AND(F11="Yes", O11="No"), "Yes", "No")</f>
        <v>No</v>
      </c>
      <c r="L11" s="41">
        <f t="shared" ref="L11:L56" si="2">SUM(L10,IF(O11="No",1,0))</f>
        <v>1</v>
      </c>
      <c r="M11" s="42" t="str">
        <f t="shared" ref="M11:M56" si="3">IF(O11="No",E11,"")</f>
        <v>Marketing: Modernize your website.</v>
      </c>
      <c r="N11" s="42">
        <f t="shared" si="1"/>
        <v>5</v>
      </c>
      <c r="O11" s="14" t="s">
        <v>38</v>
      </c>
      <c r="P11" s="37"/>
      <c r="Q11" s="48"/>
      <c r="R11" s="48"/>
      <c r="S11" s="48"/>
      <c r="T11" s="48"/>
      <c r="U11" s="28"/>
      <c r="X11" s="44"/>
    </row>
    <row r="12" spans="2:27" ht="12.75" customHeight="1" x14ac:dyDescent="0.2">
      <c r="B12" s="24"/>
      <c r="C12" s="38"/>
      <c r="D12" s="15" t="s">
        <v>2</v>
      </c>
      <c r="E12" s="15" t="s">
        <v>100</v>
      </c>
      <c r="F12" s="47" t="s">
        <v>38</v>
      </c>
      <c r="G12" s="47">
        <v>1</v>
      </c>
      <c r="H12" s="15"/>
      <c r="I12" s="41">
        <f t="shared" ref="I12:I15" si="4">IF(O12="Yes",1,0)</f>
        <v>1</v>
      </c>
      <c r="J12" s="41">
        <f t="shared" si="0"/>
        <v>1</v>
      </c>
      <c r="K12" s="41" t="str">
        <f>IF(AND(F12="Yes", O12="No"), "Yes", "No")</f>
        <v>No</v>
      </c>
      <c r="L12" s="41">
        <f t="shared" si="2"/>
        <v>1</v>
      </c>
      <c r="M12" s="42" t="str">
        <f t="shared" si="3"/>
        <v/>
      </c>
      <c r="N12" s="42">
        <f t="shared" si="1"/>
        <v>1</v>
      </c>
      <c r="O12" s="14" t="s">
        <v>35</v>
      </c>
      <c r="P12" s="37"/>
      <c r="Q12" s="48"/>
      <c r="R12" s="48"/>
      <c r="S12" s="48"/>
      <c r="T12" s="48"/>
      <c r="U12" s="28"/>
      <c r="V12" s="16">
        <f>SUM(V13:V14)</f>
        <v>39</v>
      </c>
      <c r="W12" s="16">
        <f>SUM(W13:W14)</f>
        <v>54</v>
      </c>
      <c r="X12" s="44">
        <f>V12/W12</f>
        <v>0.72222222222222221</v>
      </c>
      <c r="Z12" s="16">
        <f>SUM(Z13:Z14)</f>
        <v>39</v>
      </c>
      <c r="AA12" s="44">
        <f>Z12/W12</f>
        <v>0.72222222222222221</v>
      </c>
    </row>
    <row r="13" spans="2:27" ht="12.75" customHeight="1" x14ac:dyDescent="0.2">
      <c r="B13" s="24"/>
      <c r="C13" s="38"/>
      <c r="D13" s="15" t="s">
        <v>4</v>
      </c>
      <c r="E13" s="15" t="s">
        <v>70</v>
      </c>
      <c r="F13" s="47" t="s">
        <v>38</v>
      </c>
      <c r="G13" s="47">
        <v>5</v>
      </c>
      <c r="H13" s="15"/>
      <c r="I13" s="41">
        <f t="shared" si="4"/>
        <v>1</v>
      </c>
      <c r="J13" s="41">
        <f t="shared" si="0"/>
        <v>5</v>
      </c>
      <c r="K13" s="41" t="str">
        <f>IF(AND(F13="Yes", O13="No"), "Yes", "No")</f>
        <v>No</v>
      </c>
      <c r="L13" s="41">
        <f t="shared" si="2"/>
        <v>1</v>
      </c>
      <c r="M13" s="42" t="str">
        <f t="shared" si="3"/>
        <v/>
      </c>
      <c r="N13" s="42">
        <f t="shared" si="1"/>
        <v>5</v>
      </c>
      <c r="O13" s="14" t="s">
        <v>35</v>
      </c>
      <c r="P13" s="37"/>
      <c r="Q13" s="48"/>
      <c r="R13" s="48"/>
      <c r="S13" s="48"/>
      <c r="T13" s="48"/>
      <c r="U13" s="28"/>
      <c r="V13" s="16">
        <f>J9</f>
        <v>16</v>
      </c>
      <c r="W13" s="16">
        <f>G9</f>
        <v>24</v>
      </c>
      <c r="X13" s="44">
        <f>V13/W13</f>
        <v>0.66666666666666663</v>
      </c>
      <c r="Y13" s="16">
        <f>IF(K9="Yes",0,1)</f>
        <v>1</v>
      </c>
      <c r="Z13" s="16">
        <f>Y13*V13</f>
        <v>16</v>
      </c>
      <c r="AA13" s="44">
        <f>Z13/W13</f>
        <v>0.66666666666666663</v>
      </c>
    </row>
    <row r="14" spans="2:27" ht="12.75" customHeight="1" x14ac:dyDescent="0.2">
      <c r="B14" s="24"/>
      <c r="C14" s="38"/>
      <c r="D14" s="15" t="s">
        <v>3</v>
      </c>
      <c r="E14" s="15" t="s">
        <v>101</v>
      </c>
      <c r="F14" s="47" t="s">
        <v>38</v>
      </c>
      <c r="G14" s="47">
        <v>1</v>
      </c>
      <c r="H14" s="15"/>
      <c r="I14" s="41">
        <f t="shared" si="4"/>
        <v>0</v>
      </c>
      <c r="J14" s="41">
        <f t="shared" si="0"/>
        <v>0</v>
      </c>
      <c r="K14" s="41" t="str">
        <f>IF(AND(F14="Yes", O14="No"), "Yes", "No")</f>
        <v>No</v>
      </c>
      <c r="L14" s="41">
        <f t="shared" si="2"/>
        <v>2</v>
      </c>
      <c r="M14" s="42" t="str">
        <f t="shared" si="3"/>
        <v>Marketing: Collect and forward leads to your team and have a process in place for rapid response.</v>
      </c>
      <c r="N14" s="42">
        <f t="shared" si="1"/>
        <v>1</v>
      </c>
      <c r="O14" s="14" t="s">
        <v>38</v>
      </c>
      <c r="P14" s="37"/>
      <c r="Q14" s="48"/>
      <c r="R14" s="48"/>
      <c r="S14" s="48"/>
      <c r="T14" s="48"/>
      <c r="U14" s="28"/>
      <c r="V14" s="16">
        <f>J17</f>
        <v>23</v>
      </c>
      <c r="W14" s="16">
        <f>G17</f>
        <v>30</v>
      </c>
      <c r="X14" s="44">
        <f>V14/W14</f>
        <v>0.76666666666666672</v>
      </c>
      <c r="Y14" s="16">
        <f>IF(K17="Yes",0,1)</f>
        <v>1</v>
      </c>
      <c r="Z14" s="16">
        <f>Y14*V14</f>
        <v>23</v>
      </c>
      <c r="AA14" s="44">
        <f>Z14/W14</f>
        <v>0.76666666666666672</v>
      </c>
    </row>
    <row r="15" spans="2:27" ht="12.75" customHeight="1" x14ac:dyDescent="0.2">
      <c r="B15" s="24"/>
      <c r="C15" s="38"/>
      <c r="D15" s="15" t="s">
        <v>47</v>
      </c>
      <c r="E15" s="15" t="s">
        <v>102</v>
      </c>
      <c r="F15" s="47" t="s">
        <v>38</v>
      </c>
      <c r="G15" s="47">
        <v>2</v>
      </c>
      <c r="H15" s="15"/>
      <c r="I15" s="41">
        <f t="shared" si="4"/>
        <v>0</v>
      </c>
      <c r="J15" s="41">
        <f t="shared" si="0"/>
        <v>0</v>
      </c>
      <c r="K15" s="41" t="s">
        <v>38</v>
      </c>
      <c r="L15" s="41">
        <f t="shared" si="2"/>
        <v>3</v>
      </c>
      <c r="M15" s="42" t="str">
        <f t="shared" si="3"/>
        <v>Marketing: Provide online rating via EZLynx or PL Rater (or similar).</v>
      </c>
      <c r="N15" s="42">
        <f t="shared" si="1"/>
        <v>2</v>
      </c>
      <c r="O15" s="14" t="s">
        <v>38</v>
      </c>
      <c r="P15" s="37"/>
      <c r="Q15" s="48"/>
      <c r="R15" s="48"/>
      <c r="S15" s="48"/>
      <c r="T15" s="48"/>
      <c r="U15" s="28"/>
      <c r="X15" s="44"/>
    </row>
    <row r="16" spans="2:27" ht="12.75" customHeight="1" thickBot="1" x14ac:dyDescent="0.25">
      <c r="B16" s="24"/>
      <c r="C16" s="38"/>
      <c r="D16" s="15"/>
      <c r="E16" s="15"/>
      <c r="F16" s="41"/>
      <c r="G16" s="41"/>
      <c r="H16" s="15"/>
      <c r="I16" s="41"/>
      <c r="J16" s="41"/>
      <c r="K16" s="41"/>
      <c r="L16" s="41">
        <f t="shared" si="2"/>
        <v>3</v>
      </c>
      <c r="M16" s="42" t="str">
        <f t="shared" si="3"/>
        <v/>
      </c>
      <c r="N16" s="42"/>
      <c r="O16" s="43"/>
      <c r="P16" s="37"/>
      <c r="Q16" s="48"/>
      <c r="R16" s="48"/>
      <c r="S16" s="48"/>
      <c r="T16" s="48"/>
      <c r="U16" s="28"/>
      <c r="V16" s="16">
        <f>J26</f>
        <v>16</v>
      </c>
      <c r="W16" s="16">
        <f>G26</f>
        <v>18</v>
      </c>
      <c r="X16" s="44">
        <f>V16/W16</f>
        <v>0.88888888888888884</v>
      </c>
      <c r="Y16" s="16">
        <f>IF(K26="Yes",0,1)</f>
        <v>1</v>
      </c>
      <c r="Z16" s="16">
        <f>Y16*V16</f>
        <v>16</v>
      </c>
      <c r="AA16" s="44">
        <f>Z16/W16</f>
        <v>0.88888888888888884</v>
      </c>
    </row>
    <row r="17" spans="2:27" ht="12.75" customHeight="1" x14ac:dyDescent="0.25">
      <c r="B17" s="24"/>
      <c r="C17" s="38"/>
      <c r="D17" s="39" t="s">
        <v>5</v>
      </c>
      <c r="E17" s="39"/>
      <c r="F17" s="41"/>
      <c r="G17" s="40">
        <f>SUM(G18:G24)</f>
        <v>30</v>
      </c>
      <c r="H17" s="39"/>
      <c r="I17" s="41"/>
      <c r="J17" s="40">
        <f>SUM(J18:J24)</f>
        <v>23</v>
      </c>
      <c r="K17" s="40" t="str">
        <f>IF(ISNA(VLOOKUP("Yes",K18:K24,1,FALSE)),"No",VLOOKUP("Yes",K18:K24,1,FALSE))</f>
        <v>No</v>
      </c>
      <c r="L17" s="41">
        <f t="shared" si="2"/>
        <v>3</v>
      </c>
      <c r="M17" s="42" t="str">
        <f t="shared" si="3"/>
        <v/>
      </c>
      <c r="N17" s="42"/>
      <c r="O17" s="43"/>
      <c r="P17" s="37"/>
      <c r="Q17" s="98" t="s">
        <v>39</v>
      </c>
      <c r="R17" s="99"/>
      <c r="S17" s="75">
        <f>AA9</f>
        <v>0.80625000000000002</v>
      </c>
      <c r="T17" s="76"/>
      <c r="U17" s="28"/>
      <c r="X17" s="44"/>
    </row>
    <row r="18" spans="2:27" ht="12.75" customHeight="1" x14ac:dyDescent="0.2">
      <c r="B18" s="24"/>
      <c r="C18" s="38"/>
      <c r="D18" s="45" t="s">
        <v>66</v>
      </c>
      <c r="E18" s="46" t="s">
        <v>103</v>
      </c>
      <c r="F18" s="47" t="s">
        <v>35</v>
      </c>
      <c r="G18" s="47">
        <v>10</v>
      </c>
      <c r="H18" s="15"/>
      <c r="I18" s="41">
        <f t="shared" ref="I18:I24" si="5">IF(O18="Yes",1,0)</f>
        <v>1</v>
      </c>
      <c r="J18" s="41">
        <f t="shared" ref="J18:J24" si="6">I18*G18</f>
        <v>10</v>
      </c>
      <c r="K18" s="41" t="str">
        <f t="shared" ref="K18:K24" si="7">IF(AND(F18="Yes", O18="No"), "Yes", "No")</f>
        <v>No</v>
      </c>
      <c r="L18" s="41">
        <f t="shared" si="2"/>
        <v>3</v>
      </c>
      <c r="M18" s="42" t="str">
        <f t="shared" si="3"/>
        <v/>
      </c>
      <c r="N18" s="42">
        <f t="shared" ref="N18:N24" si="8">G18</f>
        <v>10</v>
      </c>
      <c r="O18" s="12" t="s">
        <v>35</v>
      </c>
      <c r="P18" s="37"/>
      <c r="Q18" s="73"/>
      <c r="R18" s="74"/>
      <c r="S18" s="77"/>
      <c r="T18" s="77"/>
      <c r="U18" s="28"/>
      <c r="V18" s="16">
        <f>J34</f>
        <v>28</v>
      </c>
      <c r="W18" s="16">
        <f>G34</f>
        <v>36</v>
      </c>
      <c r="X18" s="44">
        <f>V18/W18</f>
        <v>0.77777777777777779</v>
      </c>
      <c r="Y18" s="16">
        <f>IF(K34="Yes",0,1)</f>
        <v>1</v>
      </c>
      <c r="Z18" s="16">
        <f>Y18*V18</f>
        <v>28</v>
      </c>
      <c r="AA18" s="44">
        <f>Z18/W18</f>
        <v>0.77777777777777779</v>
      </c>
    </row>
    <row r="19" spans="2:27" ht="12.75" customHeight="1" x14ac:dyDescent="0.2">
      <c r="B19" s="24"/>
      <c r="C19" s="38"/>
      <c r="D19" s="15" t="s">
        <v>6</v>
      </c>
      <c r="E19" s="15" t="s">
        <v>71</v>
      </c>
      <c r="F19" s="47" t="s">
        <v>38</v>
      </c>
      <c r="G19" s="47">
        <v>1</v>
      </c>
      <c r="H19" s="15"/>
      <c r="I19" s="41">
        <f t="shared" ref="I19" si="9">IF(O19="Yes",1,0)</f>
        <v>1</v>
      </c>
      <c r="J19" s="41">
        <f t="shared" si="6"/>
        <v>1</v>
      </c>
      <c r="K19" s="41" t="str">
        <f t="shared" si="7"/>
        <v>No</v>
      </c>
      <c r="L19" s="41">
        <f t="shared" si="2"/>
        <v>3</v>
      </c>
      <c r="M19" s="42" t="str">
        <f t="shared" si="3"/>
        <v/>
      </c>
      <c r="N19" s="42">
        <f t="shared" si="8"/>
        <v>1</v>
      </c>
      <c r="O19" s="12" t="s">
        <v>35</v>
      </c>
      <c r="P19" s="37"/>
      <c r="Q19" s="73"/>
      <c r="R19" s="74"/>
      <c r="S19" s="77"/>
      <c r="T19" s="77"/>
      <c r="U19" s="28"/>
      <c r="X19" s="44"/>
      <c r="AA19" s="44"/>
    </row>
    <row r="20" spans="2:27" ht="12.75" customHeight="1" x14ac:dyDescent="0.25">
      <c r="B20" s="24"/>
      <c r="C20" s="38"/>
      <c r="D20" s="15" t="s">
        <v>7</v>
      </c>
      <c r="E20" s="15" t="s">
        <v>104</v>
      </c>
      <c r="F20" s="47" t="s">
        <v>38</v>
      </c>
      <c r="G20" s="47">
        <v>3</v>
      </c>
      <c r="H20" s="15"/>
      <c r="I20" s="41">
        <f t="shared" si="5"/>
        <v>0</v>
      </c>
      <c r="J20" s="41">
        <f t="shared" si="6"/>
        <v>0</v>
      </c>
      <c r="K20" s="41" t="str">
        <f t="shared" si="7"/>
        <v>No</v>
      </c>
      <c r="L20" s="41">
        <f t="shared" si="2"/>
        <v>4</v>
      </c>
      <c r="M20" s="42" t="str">
        <f t="shared" si="3"/>
        <v>Marketing: Use social media to actively promote your agency, community service, and provide helpful insurance information.</v>
      </c>
      <c r="N20" s="42">
        <f t="shared" si="8"/>
        <v>3</v>
      </c>
      <c r="O20" s="12" t="s">
        <v>38</v>
      </c>
      <c r="P20" s="37"/>
      <c r="Q20" s="81" t="s">
        <v>48</v>
      </c>
      <c r="R20" s="82"/>
      <c r="S20" s="78">
        <f>AA12</f>
        <v>0.72222222222222221</v>
      </c>
      <c r="T20" s="78"/>
      <c r="U20" s="28"/>
      <c r="X20" s="44"/>
    </row>
    <row r="21" spans="2:27" x14ac:dyDescent="0.2">
      <c r="B21" s="24"/>
      <c r="C21" s="38"/>
      <c r="D21" s="15" t="s">
        <v>8</v>
      </c>
      <c r="E21" s="15" t="s">
        <v>72</v>
      </c>
      <c r="F21" s="47" t="s">
        <v>38</v>
      </c>
      <c r="G21" s="47">
        <v>1</v>
      </c>
      <c r="H21" s="15"/>
      <c r="I21" s="41">
        <f t="shared" si="5"/>
        <v>1</v>
      </c>
      <c r="J21" s="41">
        <f t="shared" si="6"/>
        <v>1</v>
      </c>
      <c r="K21" s="41" t="str">
        <f t="shared" si="7"/>
        <v>No</v>
      </c>
      <c r="L21" s="41">
        <f t="shared" si="2"/>
        <v>4</v>
      </c>
      <c r="M21" s="42" t="str">
        <f t="shared" si="3"/>
        <v/>
      </c>
      <c r="N21" s="42">
        <f t="shared" si="8"/>
        <v>1</v>
      </c>
      <c r="O21" s="12" t="s">
        <v>35</v>
      </c>
      <c r="P21" s="37"/>
      <c r="Q21" s="79" t="s">
        <v>0</v>
      </c>
      <c r="R21" s="80"/>
      <c r="S21" s="77">
        <f>AA13</f>
        <v>0.66666666666666663</v>
      </c>
      <c r="T21" s="77"/>
      <c r="U21" s="28"/>
      <c r="V21" s="16">
        <f>J45</f>
        <v>46</v>
      </c>
      <c r="W21" s="16">
        <f>G45</f>
        <v>52</v>
      </c>
      <c r="X21" s="44">
        <f>V21/W21</f>
        <v>0.88461538461538458</v>
      </c>
      <c r="Y21" s="16">
        <f>IF(K45="Yes",0,1)</f>
        <v>1</v>
      </c>
      <c r="Z21" s="16">
        <f>Y21*V21</f>
        <v>46</v>
      </c>
      <c r="AA21" s="44">
        <f>Z21/W21</f>
        <v>0.88461538461538458</v>
      </c>
    </row>
    <row r="22" spans="2:27" x14ac:dyDescent="0.2">
      <c r="B22" s="24"/>
      <c r="C22" s="38"/>
      <c r="D22" s="46" t="s">
        <v>65</v>
      </c>
      <c r="E22" s="46" t="s">
        <v>73</v>
      </c>
      <c r="F22" s="47" t="s">
        <v>38</v>
      </c>
      <c r="G22" s="47">
        <v>5</v>
      </c>
      <c r="H22" s="15"/>
      <c r="I22" s="41">
        <f t="shared" ref="I22" si="10">IF(O22="Yes",1,0)</f>
        <v>1</v>
      </c>
      <c r="J22" s="41">
        <f t="shared" si="6"/>
        <v>5</v>
      </c>
      <c r="K22" s="41" t="str">
        <f t="shared" si="7"/>
        <v>No</v>
      </c>
      <c r="L22" s="41">
        <f t="shared" si="2"/>
        <v>4</v>
      </c>
      <c r="M22" s="42" t="str">
        <f t="shared" si="3"/>
        <v/>
      </c>
      <c r="N22" s="42">
        <f t="shared" si="8"/>
        <v>5</v>
      </c>
      <c r="O22" s="12" t="s">
        <v>35</v>
      </c>
      <c r="P22" s="37"/>
      <c r="Q22" s="79" t="s">
        <v>5</v>
      </c>
      <c r="R22" s="80"/>
      <c r="S22" s="77">
        <f>AA14</f>
        <v>0.76666666666666672</v>
      </c>
      <c r="T22" s="77"/>
      <c r="U22" s="28"/>
      <c r="X22" s="44"/>
      <c r="AA22" s="44"/>
    </row>
    <row r="23" spans="2:27" x14ac:dyDescent="0.2">
      <c r="B23" s="24"/>
      <c r="C23" s="38"/>
      <c r="D23" s="49" t="s">
        <v>9</v>
      </c>
      <c r="E23" s="15" t="s">
        <v>105</v>
      </c>
      <c r="F23" s="47" t="s">
        <v>35</v>
      </c>
      <c r="G23" s="47">
        <v>6</v>
      </c>
      <c r="H23" s="15"/>
      <c r="I23" s="41">
        <f t="shared" si="5"/>
        <v>1</v>
      </c>
      <c r="J23" s="41">
        <f t="shared" si="6"/>
        <v>6</v>
      </c>
      <c r="K23" s="41" t="str">
        <f t="shared" si="7"/>
        <v>No</v>
      </c>
      <c r="L23" s="41">
        <f t="shared" si="2"/>
        <v>4</v>
      </c>
      <c r="M23" s="42" t="str">
        <f t="shared" si="3"/>
        <v/>
      </c>
      <c r="N23" s="42">
        <f t="shared" si="8"/>
        <v>6</v>
      </c>
      <c r="O23" s="12" t="s">
        <v>35</v>
      </c>
      <c r="P23" s="37"/>
      <c r="Q23" s="73"/>
      <c r="R23" s="74"/>
      <c r="S23" s="77"/>
      <c r="T23" s="77"/>
      <c r="U23" s="28"/>
    </row>
    <row r="24" spans="2:27" ht="16.5" thickBot="1" x14ac:dyDescent="0.3">
      <c r="B24" s="24"/>
      <c r="C24" s="50"/>
      <c r="D24" s="51" t="s">
        <v>10</v>
      </c>
      <c r="E24" s="51" t="s">
        <v>74</v>
      </c>
      <c r="F24" s="52" t="s">
        <v>38</v>
      </c>
      <c r="G24" s="52">
        <v>4</v>
      </c>
      <c r="H24" s="51"/>
      <c r="I24" s="53">
        <f t="shared" si="5"/>
        <v>0</v>
      </c>
      <c r="J24" s="53">
        <f t="shared" si="6"/>
        <v>0</v>
      </c>
      <c r="K24" s="53" t="str">
        <f t="shared" si="7"/>
        <v>No</v>
      </c>
      <c r="L24" s="53">
        <f t="shared" si="2"/>
        <v>5</v>
      </c>
      <c r="M24" s="54" t="str">
        <f t="shared" si="3"/>
        <v>Marketing: Capture emails for more than 50% of your clients.</v>
      </c>
      <c r="N24" s="54">
        <f t="shared" si="8"/>
        <v>4</v>
      </c>
      <c r="O24" s="13" t="s">
        <v>38</v>
      </c>
      <c r="P24" s="37"/>
      <c r="Q24" s="81" t="s">
        <v>49</v>
      </c>
      <c r="R24" s="82"/>
      <c r="S24" s="78">
        <f>AA16</f>
        <v>0.88888888888888884</v>
      </c>
      <c r="T24" s="78"/>
      <c r="U24" s="55"/>
    </row>
    <row r="25" spans="2:27" ht="13.5" thickBot="1" x14ac:dyDescent="0.25">
      <c r="B25" s="24"/>
      <c r="C25" s="25"/>
      <c r="D25" s="25"/>
      <c r="E25" s="25"/>
      <c r="F25" s="26"/>
      <c r="G25" s="26"/>
      <c r="H25" s="25"/>
      <c r="I25" s="26"/>
      <c r="J25" s="26"/>
      <c r="K25" s="26"/>
      <c r="L25" s="26">
        <f t="shared" si="2"/>
        <v>5</v>
      </c>
      <c r="M25" s="27" t="str">
        <f t="shared" si="3"/>
        <v/>
      </c>
      <c r="N25" s="27"/>
      <c r="O25" s="26"/>
      <c r="P25" s="37"/>
      <c r="Q25" s="73"/>
      <c r="R25" s="74"/>
      <c r="S25" s="77"/>
      <c r="T25" s="77"/>
      <c r="U25" s="56"/>
    </row>
    <row r="26" spans="2:27" ht="15" x14ac:dyDescent="0.25">
      <c r="B26" s="24"/>
      <c r="C26" s="30" t="s">
        <v>111</v>
      </c>
      <c r="D26" s="31"/>
      <c r="E26" s="34"/>
      <c r="F26" s="33" t="s">
        <v>40</v>
      </c>
      <c r="G26" s="33">
        <f>SUM(G27:G32)</f>
        <v>18</v>
      </c>
      <c r="H26" s="34"/>
      <c r="I26" s="57"/>
      <c r="J26" s="33">
        <f>SUM(J27:J32)</f>
        <v>16</v>
      </c>
      <c r="K26" s="33" t="str">
        <f>IF(ISNA(VLOOKUP("Yes",K27:K32,1,FALSE)),"No",VLOOKUP("Yes",K27:K32,1,FALSE))</f>
        <v>No</v>
      </c>
      <c r="L26" s="58">
        <f t="shared" si="2"/>
        <v>5</v>
      </c>
      <c r="M26" s="59" t="str">
        <f t="shared" si="3"/>
        <v/>
      </c>
      <c r="N26" s="59"/>
      <c r="O26" s="36" t="s">
        <v>34</v>
      </c>
      <c r="P26" s="37"/>
      <c r="Q26" s="81" t="s">
        <v>50</v>
      </c>
      <c r="R26" s="82"/>
      <c r="S26" s="78">
        <f>AA18</f>
        <v>0.77777777777777779</v>
      </c>
      <c r="T26" s="78"/>
      <c r="U26" s="56"/>
    </row>
    <row r="27" spans="2:27" x14ac:dyDescent="0.2">
      <c r="B27" s="29"/>
      <c r="C27" s="38"/>
      <c r="D27" s="15" t="s">
        <v>11</v>
      </c>
      <c r="E27" s="15" t="s">
        <v>75</v>
      </c>
      <c r="F27" s="47" t="s">
        <v>38</v>
      </c>
      <c r="G27" s="47">
        <v>5</v>
      </c>
      <c r="H27" s="15"/>
      <c r="I27" s="41">
        <f t="shared" ref="I27:I32" si="11">IF(O27="Yes",1,0)</f>
        <v>1</v>
      </c>
      <c r="J27" s="41">
        <f t="shared" ref="J27:J32" si="12">I27*G27</f>
        <v>5</v>
      </c>
      <c r="K27" s="41" t="str">
        <f t="shared" ref="K27:K32" si="13">IF(AND(F27="Yes", O27="No"), "Yes", "No")</f>
        <v>No</v>
      </c>
      <c r="L27" s="41">
        <f t="shared" si="2"/>
        <v>5</v>
      </c>
      <c r="M27" s="42" t="str">
        <f t="shared" si="3"/>
        <v/>
      </c>
      <c r="N27" s="42">
        <f t="shared" ref="N27:N32" si="14">G27</f>
        <v>5</v>
      </c>
      <c r="O27" s="12" t="s">
        <v>35</v>
      </c>
      <c r="P27" s="37"/>
      <c r="Q27" s="73"/>
      <c r="R27" s="74"/>
      <c r="S27" s="77"/>
      <c r="T27" s="77"/>
      <c r="U27" s="56"/>
    </row>
    <row r="28" spans="2:27" ht="15.75" thickBot="1" x14ac:dyDescent="0.3">
      <c r="B28" s="24"/>
      <c r="C28" s="38"/>
      <c r="D28" s="15" t="s">
        <v>12</v>
      </c>
      <c r="E28" s="15" t="s">
        <v>106</v>
      </c>
      <c r="F28" s="47" t="s">
        <v>38</v>
      </c>
      <c r="G28" s="47">
        <v>1</v>
      </c>
      <c r="H28" s="15"/>
      <c r="I28" s="41">
        <f t="shared" si="11"/>
        <v>0</v>
      </c>
      <c r="J28" s="41">
        <f t="shared" si="12"/>
        <v>0</v>
      </c>
      <c r="K28" s="41" t="str">
        <f t="shared" si="13"/>
        <v>No</v>
      </c>
      <c r="L28" s="41">
        <f t="shared" si="2"/>
        <v>6</v>
      </c>
      <c r="M28" s="42" t="str">
        <f t="shared" si="3"/>
        <v>Advisory: Implement video in presenting proposals and renewals.</v>
      </c>
      <c r="N28" s="42">
        <f t="shared" si="14"/>
        <v>1</v>
      </c>
      <c r="O28" s="12" t="s">
        <v>38</v>
      </c>
      <c r="P28" s="37"/>
      <c r="Q28" s="60" t="s">
        <v>51</v>
      </c>
      <c r="R28" s="61"/>
      <c r="S28" s="100">
        <f>AA21</f>
        <v>0.88461538461538458</v>
      </c>
      <c r="T28" s="101"/>
      <c r="U28" s="56"/>
    </row>
    <row r="29" spans="2:27" x14ac:dyDescent="0.2">
      <c r="B29" s="24"/>
      <c r="C29" s="38"/>
      <c r="D29" s="15" t="s">
        <v>13</v>
      </c>
      <c r="E29" s="15" t="s">
        <v>76</v>
      </c>
      <c r="F29" s="47" t="s">
        <v>38</v>
      </c>
      <c r="G29" s="47">
        <v>1</v>
      </c>
      <c r="H29" s="15"/>
      <c r="I29" s="41">
        <f t="shared" si="11"/>
        <v>0</v>
      </c>
      <c r="J29" s="41">
        <f t="shared" si="12"/>
        <v>0</v>
      </c>
      <c r="K29" s="41" t="str">
        <f t="shared" si="13"/>
        <v>No</v>
      </c>
      <c r="L29" s="41">
        <f t="shared" si="2"/>
        <v>7</v>
      </c>
      <c r="M29" s="42" t="str">
        <f t="shared" si="3"/>
        <v>Advisory: Implement a mobile app that allows your clients to stay in-touch with your agency.</v>
      </c>
      <c r="N29" s="42">
        <f t="shared" si="14"/>
        <v>1</v>
      </c>
      <c r="O29" s="12" t="s">
        <v>38</v>
      </c>
      <c r="P29" s="37"/>
      <c r="Q29" s="62"/>
      <c r="R29" s="63"/>
      <c r="S29" s="63"/>
      <c r="T29" s="63"/>
      <c r="U29" s="56"/>
    </row>
    <row r="30" spans="2:27" x14ac:dyDescent="0.2">
      <c r="B30" s="24"/>
      <c r="C30" s="38"/>
      <c r="D30" s="15" t="s">
        <v>14</v>
      </c>
      <c r="E30" s="15" t="s">
        <v>77</v>
      </c>
      <c r="F30" s="47" t="s">
        <v>38</v>
      </c>
      <c r="G30" s="47">
        <v>1</v>
      </c>
      <c r="H30" s="15"/>
      <c r="I30" s="41">
        <f t="shared" si="11"/>
        <v>1</v>
      </c>
      <c r="J30" s="41">
        <f t="shared" si="12"/>
        <v>1</v>
      </c>
      <c r="K30" s="41" t="str">
        <f t="shared" si="13"/>
        <v>No</v>
      </c>
      <c r="L30" s="41">
        <f t="shared" si="2"/>
        <v>7</v>
      </c>
      <c r="M30" s="42" t="str">
        <f t="shared" si="3"/>
        <v/>
      </c>
      <c r="N30" s="42">
        <f t="shared" si="14"/>
        <v>1</v>
      </c>
      <c r="O30" s="12" t="s">
        <v>35</v>
      </c>
      <c r="P30" s="37"/>
      <c r="Q30" s="62"/>
      <c r="R30" s="63"/>
      <c r="S30" s="63"/>
      <c r="T30" s="63"/>
      <c r="U30" s="56"/>
    </row>
    <row r="31" spans="2:27" x14ac:dyDescent="0.2">
      <c r="B31" s="24"/>
      <c r="C31" s="38"/>
      <c r="D31" s="15" t="s">
        <v>15</v>
      </c>
      <c r="E31" s="15" t="s">
        <v>78</v>
      </c>
      <c r="F31" s="47" t="s">
        <v>38</v>
      </c>
      <c r="G31" s="47">
        <v>5</v>
      </c>
      <c r="H31" s="15"/>
      <c r="I31" s="41">
        <f t="shared" si="11"/>
        <v>1</v>
      </c>
      <c r="J31" s="41">
        <f t="shared" si="12"/>
        <v>5</v>
      </c>
      <c r="K31" s="41" t="str">
        <f t="shared" si="13"/>
        <v>No</v>
      </c>
      <c r="L31" s="41">
        <f t="shared" si="2"/>
        <v>7</v>
      </c>
      <c r="M31" s="42" t="str">
        <f t="shared" si="3"/>
        <v/>
      </c>
      <c r="N31" s="42">
        <f t="shared" si="14"/>
        <v>5</v>
      </c>
      <c r="O31" s="12" t="s">
        <v>35</v>
      </c>
      <c r="P31" s="37"/>
      <c r="Q31" s="62"/>
      <c r="R31" s="63"/>
      <c r="S31" s="63"/>
      <c r="T31" s="63"/>
      <c r="U31" s="56"/>
    </row>
    <row r="32" spans="2:27" ht="13.5" thickBot="1" x14ac:dyDescent="0.25">
      <c r="B32" s="24"/>
      <c r="C32" s="50"/>
      <c r="D32" s="51" t="s">
        <v>16</v>
      </c>
      <c r="E32" s="51" t="s">
        <v>79</v>
      </c>
      <c r="F32" s="52" t="s">
        <v>38</v>
      </c>
      <c r="G32" s="52">
        <v>5</v>
      </c>
      <c r="H32" s="51"/>
      <c r="I32" s="53">
        <f t="shared" si="11"/>
        <v>1</v>
      </c>
      <c r="J32" s="53">
        <f t="shared" si="12"/>
        <v>5</v>
      </c>
      <c r="K32" s="53" t="str">
        <f t="shared" si="13"/>
        <v>No</v>
      </c>
      <c r="L32" s="53">
        <f t="shared" si="2"/>
        <v>7</v>
      </c>
      <c r="M32" s="54" t="str">
        <f t="shared" si="3"/>
        <v/>
      </c>
      <c r="N32" s="54">
        <f t="shared" si="14"/>
        <v>5</v>
      </c>
      <c r="O32" s="13" t="s">
        <v>35</v>
      </c>
      <c r="P32" s="25"/>
      <c r="Q32" s="63"/>
      <c r="R32" s="63"/>
      <c r="S32" s="63"/>
      <c r="T32" s="63"/>
      <c r="U32" s="56"/>
    </row>
    <row r="33" spans="2:21" ht="16.5" thickBot="1" x14ac:dyDescent="0.3">
      <c r="B33" s="24"/>
      <c r="C33" s="25"/>
      <c r="D33" s="25"/>
      <c r="E33" s="25"/>
      <c r="F33" s="26"/>
      <c r="G33" s="26"/>
      <c r="H33" s="25"/>
      <c r="I33" s="26"/>
      <c r="J33" s="26"/>
      <c r="K33" s="26"/>
      <c r="L33" s="26">
        <f t="shared" si="2"/>
        <v>7</v>
      </c>
      <c r="M33" s="27" t="str">
        <f t="shared" si="3"/>
        <v/>
      </c>
      <c r="N33" s="27"/>
      <c r="O33" s="26"/>
      <c r="P33" s="25"/>
      <c r="Q33" s="95" t="s">
        <v>56</v>
      </c>
      <c r="R33" s="96"/>
      <c r="S33" s="96"/>
      <c r="T33" s="97"/>
      <c r="U33" s="56"/>
    </row>
    <row r="34" spans="2:21" x14ac:dyDescent="0.2">
      <c r="B34" s="24"/>
      <c r="C34" s="30" t="s">
        <v>112</v>
      </c>
      <c r="D34" s="31"/>
      <c r="E34" s="34"/>
      <c r="F34" s="33" t="s">
        <v>40</v>
      </c>
      <c r="G34" s="33">
        <f>SUM(G35:G43)</f>
        <v>36</v>
      </c>
      <c r="H34" s="34"/>
      <c r="I34" s="57"/>
      <c r="J34" s="33">
        <f>SUM(J35:J43)</f>
        <v>28</v>
      </c>
      <c r="K34" s="33" t="str">
        <f>IF(ISNA(VLOOKUP("Yes",K35:K43,1,FALSE)),"No",VLOOKUP("Yes",K35:K43,1,FALSE))</f>
        <v>No</v>
      </c>
      <c r="L34" s="58">
        <f t="shared" si="2"/>
        <v>7</v>
      </c>
      <c r="M34" s="59" t="str">
        <f t="shared" si="3"/>
        <v/>
      </c>
      <c r="N34" s="59"/>
      <c r="O34" s="36" t="s">
        <v>34</v>
      </c>
      <c r="P34" s="25"/>
      <c r="Q34" s="92">
        <v>1</v>
      </c>
      <c r="R34" s="93" t="str">
        <f>IFERROR(VLOOKUP(Q34,'FocusArea Ranking'!$D$2:$G$41,2,FALSE),"")</f>
        <v>Marketing: Modernize your website.</v>
      </c>
      <c r="S34" s="93"/>
      <c r="T34" s="94"/>
      <c r="U34" s="56"/>
    </row>
    <row r="35" spans="2:21" x14ac:dyDescent="0.2">
      <c r="B35" s="24"/>
      <c r="C35" s="38"/>
      <c r="D35" s="15" t="s">
        <v>18</v>
      </c>
      <c r="E35" s="15" t="s">
        <v>80</v>
      </c>
      <c r="F35" s="47" t="s">
        <v>38</v>
      </c>
      <c r="G35" s="47">
        <v>4</v>
      </c>
      <c r="H35" s="15"/>
      <c r="I35" s="41">
        <f t="shared" ref="I35:I43" si="15">IF(O35="Yes",1,0)</f>
        <v>0</v>
      </c>
      <c r="J35" s="41">
        <f t="shared" ref="J35:J43" si="16">I35*G35</f>
        <v>0</v>
      </c>
      <c r="K35" s="41" t="str">
        <f t="shared" ref="K35:K43" si="17">IF(AND(F35="Yes", O35="No"), "Yes", "No")</f>
        <v>No</v>
      </c>
      <c r="L35" s="41">
        <f t="shared" si="2"/>
        <v>8</v>
      </c>
      <c r="M35" s="42" t="str">
        <f t="shared" si="3"/>
        <v>Service: Move towards providing extended hours via company service centers.</v>
      </c>
      <c r="N35" s="42">
        <f t="shared" ref="N35:N43" si="18">G35</f>
        <v>4</v>
      </c>
      <c r="O35" s="12" t="s">
        <v>38</v>
      </c>
      <c r="P35" s="25"/>
      <c r="Q35" s="86"/>
      <c r="R35" s="88"/>
      <c r="S35" s="88"/>
      <c r="T35" s="89"/>
      <c r="U35" s="28"/>
    </row>
    <row r="36" spans="2:21" x14ac:dyDescent="0.2">
      <c r="B36" s="29"/>
      <c r="C36" s="38"/>
      <c r="D36" s="15" t="s">
        <v>19</v>
      </c>
      <c r="E36" s="15" t="s">
        <v>81</v>
      </c>
      <c r="F36" s="47" t="s">
        <v>38</v>
      </c>
      <c r="G36" s="47">
        <v>2</v>
      </c>
      <c r="H36" s="15"/>
      <c r="I36" s="41">
        <f t="shared" si="15"/>
        <v>1</v>
      </c>
      <c r="J36" s="41">
        <f t="shared" si="16"/>
        <v>2</v>
      </c>
      <c r="K36" s="41" t="str">
        <f t="shared" si="17"/>
        <v>No</v>
      </c>
      <c r="L36" s="41">
        <f t="shared" si="2"/>
        <v>8</v>
      </c>
      <c r="M36" s="42" t="str">
        <f t="shared" si="3"/>
        <v/>
      </c>
      <c r="N36" s="42">
        <f t="shared" si="18"/>
        <v>2</v>
      </c>
      <c r="O36" s="12" t="s">
        <v>35</v>
      </c>
      <c r="P36" s="25"/>
      <c r="Q36" s="86">
        <v>2</v>
      </c>
      <c r="R36" s="88" t="str">
        <f>IFERROR(VLOOKUP(Q36,'FocusArea Ranking'!$D$2:$G$41,2,FALSE),"")</f>
        <v>Operations: Work with your management system vendor to make sure you're maximizing its' capabilities.</v>
      </c>
      <c r="S36" s="88"/>
      <c r="T36" s="89"/>
      <c r="U36" s="28"/>
    </row>
    <row r="37" spans="2:21" x14ac:dyDescent="0.2">
      <c r="B37" s="24"/>
      <c r="C37" s="38"/>
      <c r="D37" s="15" t="s">
        <v>108</v>
      </c>
      <c r="E37" s="15" t="s">
        <v>107</v>
      </c>
      <c r="F37" s="47" t="s">
        <v>38</v>
      </c>
      <c r="G37" s="47">
        <v>2</v>
      </c>
      <c r="H37" s="15"/>
      <c r="I37" s="41">
        <f t="shared" si="15"/>
        <v>1</v>
      </c>
      <c r="J37" s="41">
        <f t="shared" si="16"/>
        <v>2</v>
      </c>
      <c r="K37" s="41" t="str">
        <f t="shared" si="17"/>
        <v>No</v>
      </c>
      <c r="L37" s="41">
        <f t="shared" si="2"/>
        <v>8</v>
      </c>
      <c r="M37" s="42" t="str">
        <f t="shared" si="3"/>
        <v/>
      </c>
      <c r="N37" s="42">
        <f t="shared" si="18"/>
        <v>2</v>
      </c>
      <c r="O37" s="12" t="s">
        <v>35</v>
      </c>
      <c r="P37" s="25"/>
      <c r="Q37" s="86"/>
      <c r="R37" s="88"/>
      <c r="S37" s="88"/>
      <c r="T37" s="89"/>
      <c r="U37" s="28"/>
    </row>
    <row r="38" spans="2:21" x14ac:dyDescent="0.2">
      <c r="B38" s="24"/>
      <c r="C38" s="38"/>
      <c r="D38" s="15" t="s">
        <v>20</v>
      </c>
      <c r="E38" s="15" t="s">
        <v>82</v>
      </c>
      <c r="F38" s="47" t="s">
        <v>38</v>
      </c>
      <c r="G38" s="47">
        <v>1</v>
      </c>
      <c r="H38" s="15"/>
      <c r="I38" s="41">
        <f t="shared" si="15"/>
        <v>1</v>
      </c>
      <c r="J38" s="41">
        <f t="shared" si="16"/>
        <v>1</v>
      </c>
      <c r="K38" s="41" t="str">
        <f t="shared" si="17"/>
        <v>No</v>
      </c>
      <c r="L38" s="41">
        <f t="shared" si="2"/>
        <v>8</v>
      </c>
      <c r="M38" s="42" t="str">
        <f t="shared" si="3"/>
        <v/>
      </c>
      <c r="N38" s="42">
        <f t="shared" si="18"/>
        <v>1</v>
      </c>
      <c r="O38" s="12" t="s">
        <v>35</v>
      </c>
      <c r="P38" s="25"/>
      <c r="Q38" s="86">
        <v>3</v>
      </c>
      <c r="R38" s="88" t="str">
        <f>IFERROR(VLOOKUP(Q38,'FocusArea Ranking'!$D$2:$G$41,2,FALSE),"")</f>
        <v>Marketing: Capture emails for more than 50% of your clients.</v>
      </c>
      <c r="S38" s="88"/>
      <c r="T38" s="89"/>
      <c r="U38" s="28"/>
    </row>
    <row r="39" spans="2:21" x14ac:dyDescent="0.2">
      <c r="B39" s="24"/>
      <c r="C39" s="38"/>
      <c r="D39" s="49" t="s">
        <v>21</v>
      </c>
      <c r="E39" s="15" t="s">
        <v>83</v>
      </c>
      <c r="F39" s="47" t="s">
        <v>35</v>
      </c>
      <c r="G39" s="47">
        <v>10</v>
      </c>
      <c r="H39" s="15"/>
      <c r="I39" s="41">
        <f t="shared" si="15"/>
        <v>1</v>
      </c>
      <c r="J39" s="41">
        <f t="shared" si="16"/>
        <v>10</v>
      </c>
      <c r="K39" s="41" t="str">
        <f t="shared" si="17"/>
        <v>No</v>
      </c>
      <c r="L39" s="41">
        <f t="shared" si="2"/>
        <v>8</v>
      </c>
      <c r="M39" s="42" t="str">
        <f t="shared" si="3"/>
        <v/>
      </c>
      <c r="N39" s="42">
        <f t="shared" si="18"/>
        <v>10</v>
      </c>
      <c r="O39" s="12" t="s">
        <v>35</v>
      </c>
      <c r="P39" s="25"/>
      <c r="Q39" s="86"/>
      <c r="R39" s="88"/>
      <c r="S39" s="88"/>
      <c r="T39" s="89"/>
      <c r="U39" s="28"/>
    </row>
    <row r="40" spans="2:21" x14ac:dyDescent="0.2">
      <c r="B40" s="24"/>
      <c r="C40" s="38"/>
      <c r="D40" s="15" t="s">
        <v>22</v>
      </c>
      <c r="E40" s="15" t="s">
        <v>84</v>
      </c>
      <c r="F40" s="47" t="s">
        <v>38</v>
      </c>
      <c r="G40" s="47">
        <v>5</v>
      </c>
      <c r="H40" s="15"/>
      <c r="I40" s="41">
        <f t="shared" si="15"/>
        <v>1</v>
      </c>
      <c r="J40" s="41">
        <f t="shared" si="16"/>
        <v>5</v>
      </c>
      <c r="K40" s="41" t="str">
        <f t="shared" si="17"/>
        <v>No</v>
      </c>
      <c r="L40" s="41">
        <f t="shared" si="2"/>
        <v>8</v>
      </c>
      <c r="M40" s="42" t="str">
        <f t="shared" si="3"/>
        <v/>
      </c>
      <c r="N40" s="42">
        <f t="shared" si="18"/>
        <v>5</v>
      </c>
      <c r="O40" s="12" t="s">
        <v>35</v>
      </c>
      <c r="P40" s="25"/>
      <c r="Q40" s="86">
        <v>4</v>
      </c>
      <c r="R40" s="88" t="str">
        <f>IFERROR(VLOOKUP(Q40,'FocusArea Ranking'!$D$2:$G$41,2,FALSE),"")</f>
        <v>Service: Move towards providing extended hours via company service centers.</v>
      </c>
      <c r="S40" s="88"/>
      <c r="T40" s="89"/>
      <c r="U40" s="28"/>
    </row>
    <row r="41" spans="2:21" x14ac:dyDescent="0.2">
      <c r="B41" s="24"/>
      <c r="C41" s="38"/>
      <c r="D41" s="15" t="s">
        <v>23</v>
      </c>
      <c r="E41" s="15" t="s">
        <v>85</v>
      </c>
      <c r="F41" s="47" t="s">
        <v>38</v>
      </c>
      <c r="G41" s="47">
        <v>4</v>
      </c>
      <c r="H41" s="15"/>
      <c r="I41" s="41">
        <f t="shared" si="15"/>
        <v>0</v>
      </c>
      <c r="J41" s="41">
        <f t="shared" si="16"/>
        <v>0</v>
      </c>
      <c r="K41" s="41" t="str">
        <f t="shared" si="17"/>
        <v>No</v>
      </c>
      <c r="L41" s="41">
        <f t="shared" si="2"/>
        <v>9</v>
      </c>
      <c r="M41" s="42" t="str">
        <f t="shared" si="3"/>
        <v>Service: Implement an active testimonial program.</v>
      </c>
      <c r="N41" s="42">
        <f t="shared" si="18"/>
        <v>4</v>
      </c>
      <c r="O41" s="12" t="s">
        <v>38</v>
      </c>
      <c r="P41" s="25"/>
      <c r="Q41" s="86"/>
      <c r="R41" s="88"/>
      <c r="S41" s="88"/>
      <c r="T41" s="89"/>
      <c r="U41" s="28"/>
    </row>
    <row r="42" spans="2:21" x14ac:dyDescent="0.2">
      <c r="B42" s="24"/>
      <c r="C42" s="38"/>
      <c r="D42" s="15" t="s">
        <v>24</v>
      </c>
      <c r="E42" s="15" t="s">
        <v>86</v>
      </c>
      <c r="F42" s="47" t="s">
        <v>38</v>
      </c>
      <c r="G42" s="47">
        <v>3</v>
      </c>
      <c r="H42" s="15"/>
      <c r="I42" s="41">
        <f t="shared" si="15"/>
        <v>1</v>
      </c>
      <c r="J42" s="41">
        <f t="shared" si="16"/>
        <v>3</v>
      </c>
      <c r="K42" s="41" t="str">
        <f t="shared" si="17"/>
        <v>No</v>
      </c>
      <c r="L42" s="41">
        <f t="shared" si="2"/>
        <v>9</v>
      </c>
      <c r="M42" s="42" t="str">
        <f t="shared" si="3"/>
        <v/>
      </c>
      <c r="N42" s="42">
        <f t="shared" si="18"/>
        <v>3</v>
      </c>
      <c r="O42" s="12" t="s">
        <v>35</v>
      </c>
      <c r="P42" s="25"/>
      <c r="Q42" s="86">
        <v>5</v>
      </c>
      <c r="R42" s="88" t="str">
        <f>IFERROR(VLOOKUP(Q42,'FocusArea Ranking'!$D$2:$G$41,2,FALSE),"")</f>
        <v>Service: Implement an active testimonial program.</v>
      </c>
      <c r="S42" s="88"/>
      <c r="T42" s="89"/>
      <c r="U42" s="28"/>
    </row>
    <row r="43" spans="2:21" ht="13.5" thickBot="1" x14ac:dyDescent="0.25">
      <c r="B43" s="24"/>
      <c r="C43" s="50"/>
      <c r="D43" s="51" t="s">
        <v>17</v>
      </c>
      <c r="E43" s="51" t="s">
        <v>87</v>
      </c>
      <c r="F43" s="52" t="s">
        <v>38</v>
      </c>
      <c r="G43" s="52">
        <v>5</v>
      </c>
      <c r="H43" s="51"/>
      <c r="I43" s="53">
        <f t="shared" si="15"/>
        <v>1</v>
      </c>
      <c r="J43" s="53">
        <f t="shared" si="16"/>
        <v>5</v>
      </c>
      <c r="K43" s="53" t="str">
        <f t="shared" si="17"/>
        <v>No</v>
      </c>
      <c r="L43" s="53">
        <f t="shared" si="2"/>
        <v>9</v>
      </c>
      <c r="M43" s="54" t="str">
        <f t="shared" si="3"/>
        <v/>
      </c>
      <c r="N43" s="54">
        <f t="shared" si="18"/>
        <v>5</v>
      </c>
      <c r="O43" s="13" t="s">
        <v>35</v>
      </c>
      <c r="P43" s="25"/>
      <c r="Q43" s="87"/>
      <c r="R43" s="90"/>
      <c r="S43" s="90"/>
      <c r="T43" s="91"/>
      <c r="U43" s="28"/>
    </row>
    <row r="44" spans="2:21" ht="13.5" thickBot="1" x14ac:dyDescent="0.25">
      <c r="B44" s="24"/>
      <c r="C44" s="25"/>
      <c r="D44" s="25"/>
      <c r="E44" s="25"/>
      <c r="F44" s="26"/>
      <c r="G44" s="26"/>
      <c r="H44" s="25"/>
      <c r="I44" s="26"/>
      <c r="J44" s="26"/>
      <c r="K44" s="26"/>
      <c r="L44" s="26">
        <f t="shared" si="2"/>
        <v>9</v>
      </c>
      <c r="M44" s="27" t="str">
        <f t="shared" si="3"/>
        <v/>
      </c>
      <c r="N44" s="27"/>
      <c r="O44" s="26"/>
      <c r="P44" s="25"/>
      <c r="Q44" s="26"/>
      <c r="R44" s="25"/>
      <c r="S44" s="25"/>
      <c r="T44" s="25"/>
      <c r="U44" s="28"/>
    </row>
    <row r="45" spans="2:21" x14ac:dyDescent="0.2">
      <c r="B45" s="24"/>
      <c r="C45" s="30" t="s">
        <v>113</v>
      </c>
      <c r="D45" s="64"/>
      <c r="E45" s="65"/>
      <c r="F45" s="33" t="s">
        <v>40</v>
      </c>
      <c r="G45" s="33">
        <f>SUM(G46:G56)</f>
        <v>52</v>
      </c>
      <c r="H45" s="65"/>
      <c r="I45" s="57"/>
      <c r="J45" s="33">
        <f>SUM(J46:J56)</f>
        <v>46</v>
      </c>
      <c r="K45" s="33" t="str">
        <f>IF(ISNA(VLOOKUP("Yes",K46:K56,1,FALSE)),"No",VLOOKUP("Yes",K46:K56,1,FALSE))</f>
        <v>No</v>
      </c>
      <c r="L45" s="58">
        <f t="shared" si="2"/>
        <v>9</v>
      </c>
      <c r="M45" s="59" t="str">
        <f t="shared" si="3"/>
        <v/>
      </c>
      <c r="N45" s="59"/>
      <c r="O45" s="36" t="s">
        <v>34</v>
      </c>
      <c r="P45" s="25"/>
      <c r="Q45" s="26"/>
      <c r="R45" s="25"/>
      <c r="S45" s="25"/>
      <c r="T45" s="25"/>
      <c r="U45" s="28"/>
    </row>
    <row r="46" spans="2:21" x14ac:dyDescent="0.2">
      <c r="B46" s="24"/>
      <c r="C46" s="38"/>
      <c r="D46" s="49" t="s">
        <v>52</v>
      </c>
      <c r="E46" s="15" t="s">
        <v>88</v>
      </c>
      <c r="F46" s="47" t="s">
        <v>35</v>
      </c>
      <c r="G46" s="47">
        <v>10</v>
      </c>
      <c r="H46" s="15"/>
      <c r="I46" s="41">
        <f t="shared" ref="I46:I56" si="19">IF(O46="Yes",1,0)</f>
        <v>1</v>
      </c>
      <c r="J46" s="41">
        <f t="shared" ref="J46:J56" si="20">I46*G46</f>
        <v>10</v>
      </c>
      <c r="K46" s="41" t="str">
        <f t="shared" ref="K46:K56" si="21">IF(AND(F46="Yes", O46="No"), "Yes", "No")</f>
        <v>No</v>
      </c>
      <c r="L46" s="41">
        <f t="shared" si="2"/>
        <v>9</v>
      </c>
      <c r="M46" s="42" t="str">
        <f t="shared" si="3"/>
        <v/>
      </c>
      <c r="N46" s="42">
        <f t="shared" ref="N46:N56" si="22">G46</f>
        <v>10</v>
      </c>
      <c r="O46" s="12" t="s">
        <v>35</v>
      </c>
      <c r="P46" s="25"/>
      <c r="Q46" s="25"/>
      <c r="R46" s="25"/>
      <c r="S46" s="25"/>
      <c r="T46" s="25"/>
      <c r="U46" s="28"/>
    </row>
    <row r="47" spans="2:21" x14ac:dyDescent="0.2">
      <c r="B47" s="24"/>
      <c r="C47" s="38"/>
      <c r="D47" s="15" t="s">
        <v>25</v>
      </c>
      <c r="E47" s="15" t="s">
        <v>89</v>
      </c>
      <c r="F47" s="47" t="s">
        <v>38</v>
      </c>
      <c r="G47" s="47">
        <v>5</v>
      </c>
      <c r="H47" s="15"/>
      <c r="I47" s="41">
        <f t="shared" si="19"/>
        <v>0</v>
      </c>
      <c r="J47" s="41">
        <f t="shared" si="20"/>
        <v>0</v>
      </c>
      <c r="K47" s="41" t="str">
        <f t="shared" si="21"/>
        <v>No</v>
      </c>
      <c r="L47" s="41">
        <f t="shared" si="2"/>
        <v>10</v>
      </c>
      <c r="M47" s="42" t="str">
        <f t="shared" si="3"/>
        <v>Operations: Work with your management system vendor to make sure you're maximizing its' capabilities.</v>
      </c>
      <c r="N47" s="42">
        <f t="shared" si="22"/>
        <v>5</v>
      </c>
      <c r="O47" s="12" t="s">
        <v>38</v>
      </c>
      <c r="P47" s="25"/>
      <c r="Q47" s="25"/>
      <c r="R47" s="25"/>
      <c r="S47" s="25"/>
      <c r="T47" s="25"/>
      <c r="U47" s="28"/>
    </row>
    <row r="48" spans="2:21" x14ac:dyDescent="0.2">
      <c r="B48" s="29"/>
      <c r="C48" s="38"/>
      <c r="D48" s="15" t="s">
        <v>26</v>
      </c>
      <c r="E48" s="15" t="s">
        <v>90</v>
      </c>
      <c r="F48" s="47" t="s">
        <v>38</v>
      </c>
      <c r="G48" s="47">
        <v>1</v>
      </c>
      <c r="H48" s="15"/>
      <c r="I48" s="41">
        <f t="shared" si="19"/>
        <v>1</v>
      </c>
      <c r="J48" s="41">
        <f t="shared" si="20"/>
        <v>1</v>
      </c>
      <c r="K48" s="41" t="str">
        <f t="shared" si="21"/>
        <v>No</v>
      </c>
      <c r="L48" s="41">
        <f t="shared" si="2"/>
        <v>10</v>
      </c>
      <c r="M48" s="42" t="str">
        <f t="shared" si="3"/>
        <v/>
      </c>
      <c r="N48" s="42">
        <f t="shared" si="22"/>
        <v>1</v>
      </c>
      <c r="O48" s="12" t="s">
        <v>35</v>
      </c>
      <c r="P48" s="25"/>
      <c r="Q48" s="25"/>
      <c r="R48" s="25"/>
      <c r="S48" s="25"/>
      <c r="T48" s="25"/>
      <c r="U48" s="28"/>
    </row>
    <row r="49" spans="2:21" x14ac:dyDescent="0.2">
      <c r="B49" s="24"/>
      <c r="C49" s="38"/>
      <c r="D49" s="15" t="s">
        <v>63</v>
      </c>
      <c r="E49" s="15" t="s">
        <v>91</v>
      </c>
      <c r="F49" s="47" t="s">
        <v>38</v>
      </c>
      <c r="G49" s="47">
        <v>5</v>
      </c>
      <c r="H49" s="15"/>
      <c r="I49" s="41">
        <f t="shared" si="19"/>
        <v>1</v>
      </c>
      <c r="J49" s="41">
        <f t="shared" si="20"/>
        <v>5</v>
      </c>
      <c r="K49" s="41" t="str">
        <f t="shared" si="21"/>
        <v>No</v>
      </c>
      <c r="L49" s="41">
        <f t="shared" si="2"/>
        <v>10</v>
      </c>
      <c r="M49" s="42" t="str">
        <f t="shared" si="3"/>
        <v/>
      </c>
      <c r="N49" s="42">
        <f t="shared" si="22"/>
        <v>5</v>
      </c>
      <c r="O49" s="12" t="s">
        <v>35</v>
      </c>
      <c r="P49" s="25"/>
      <c r="Q49" s="25"/>
      <c r="R49" s="25"/>
      <c r="S49" s="25"/>
      <c r="T49" s="25"/>
      <c r="U49" s="28"/>
    </row>
    <row r="50" spans="2:21" x14ac:dyDescent="0.2">
      <c r="B50" s="24"/>
      <c r="C50" s="38"/>
      <c r="D50" s="15" t="s">
        <v>27</v>
      </c>
      <c r="E50" s="15" t="s">
        <v>92</v>
      </c>
      <c r="F50" s="47" t="s">
        <v>38</v>
      </c>
      <c r="G50" s="47">
        <v>5</v>
      </c>
      <c r="H50" s="15"/>
      <c r="I50" s="41">
        <f t="shared" si="19"/>
        <v>1</v>
      </c>
      <c r="J50" s="41">
        <f t="shared" si="20"/>
        <v>5</v>
      </c>
      <c r="K50" s="41" t="str">
        <f t="shared" si="21"/>
        <v>No</v>
      </c>
      <c r="L50" s="41">
        <f t="shared" si="2"/>
        <v>10</v>
      </c>
      <c r="M50" s="42" t="str">
        <f t="shared" si="3"/>
        <v/>
      </c>
      <c r="N50" s="42">
        <f t="shared" si="22"/>
        <v>5</v>
      </c>
      <c r="O50" s="12" t="s">
        <v>35</v>
      </c>
      <c r="P50" s="25"/>
      <c r="Q50" s="25"/>
      <c r="R50" s="25"/>
      <c r="S50" s="25"/>
      <c r="T50" s="25"/>
      <c r="U50" s="28"/>
    </row>
    <row r="51" spans="2:21" x14ac:dyDescent="0.2">
      <c r="B51" s="24"/>
      <c r="C51" s="38"/>
      <c r="D51" s="15" t="s">
        <v>28</v>
      </c>
      <c r="E51" s="15" t="s">
        <v>93</v>
      </c>
      <c r="F51" s="47" t="s">
        <v>38</v>
      </c>
      <c r="G51" s="47">
        <v>1</v>
      </c>
      <c r="H51" s="15"/>
      <c r="I51" s="41">
        <f t="shared" si="19"/>
        <v>0</v>
      </c>
      <c r="J51" s="41">
        <f t="shared" si="20"/>
        <v>0</v>
      </c>
      <c r="K51" s="41" t="str">
        <f t="shared" si="21"/>
        <v>No</v>
      </c>
      <c r="L51" s="41">
        <f t="shared" si="2"/>
        <v>11</v>
      </c>
      <c r="M51" s="42" t="str">
        <f t="shared" si="3"/>
        <v>Operations: Implement 5 – 8 key performance indicators (KPIs) that you monitor weekly or monthly for managing your agency.</v>
      </c>
      <c r="N51" s="42">
        <f t="shared" si="22"/>
        <v>1</v>
      </c>
      <c r="O51" s="12" t="s">
        <v>38</v>
      </c>
      <c r="P51" s="25"/>
      <c r="Q51" s="25"/>
      <c r="R51" s="25"/>
      <c r="S51" s="25"/>
      <c r="T51" s="25"/>
      <c r="U51" s="28"/>
    </row>
    <row r="52" spans="2:21" x14ac:dyDescent="0.2">
      <c r="B52" s="24"/>
      <c r="C52" s="38"/>
      <c r="D52" s="15" t="s">
        <v>29</v>
      </c>
      <c r="E52" s="15" t="s">
        <v>94</v>
      </c>
      <c r="F52" s="47" t="s">
        <v>38</v>
      </c>
      <c r="G52" s="47">
        <v>5</v>
      </c>
      <c r="H52" s="15"/>
      <c r="I52" s="41">
        <f t="shared" si="19"/>
        <v>1</v>
      </c>
      <c r="J52" s="41">
        <f t="shared" si="20"/>
        <v>5</v>
      </c>
      <c r="K52" s="41" t="str">
        <f t="shared" si="21"/>
        <v>No</v>
      </c>
      <c r="L52" s="41">
        <f t="shared" si="2"/>
        <v>11</v>
      </c>
      <c r="M52" s="42" t="str">
        <f t="shared" si="3"/>
        <v/>
      </c>
      <c r="N52" s="42">
        <f t="shared" si="22"/>
        <v>5</v>
      </c>
      <c r="O52" s="12" t="s">
        <v>35</v>
      </c>
      <c r="P52" s="25"/>
      <c r="Q52" s="25"/>
      <c r="R52" s="25"/>
      <c r="S52" s="25"/>
      <c r="T52" s="25"/>
      <c r="U52" s="28"/>
    </row>
    <row r="53" spans="2:21" x14ac:dyDescent="0.2">
      <c r="B53" s="24"/>
      <c r="C53" s="38"/>
      <c r="D53" s="49" t="s">
        <v>30</v>
      </c>
      <c r="E53" s="15" t="s">
        <v>95</v>
      </c>
      <c r="F53" s="47" t="s">
        <v>35</v>
      </c>
      <c r="G53" s="47">
        <v>10</v>
      </c>
      <c r="H53" s="15"/>
      <c r="I53" s="41">
        <f t="shared" si="19"/>
        <v>1</v>
      </c>
      <c r="J53" s="41">
        <f t="shared" si="20"/>
        <v>10</v>
      </c>
      <c r="K53" s="41" t="str">
        <f t="shared" si="21"/>
        <v>No</v>
      </c>
      <c r="L53" s="41">
        <f t="shared" si="2"/>
        <v>11</v>
      </c>
      <c r="M53" s="42" t="str">
        <f t="shared" si="3"/>
        <v/>
      </c>
      <c r="N53" s="42">
        <f t="shared" si="22"/>
        <v>10</v>
      </c>
      <c r="O53" s="12" t="s">
        <v>35</v>
      </c>
      <c r="P53" s="25"/>
      <c r="Q53" s="25"/>
      <c r="R53" s="25"/>
      <c r="S53" s="25"/>
      <c r="T53" s="25"/>
      <c r="U53" s="28"/>
    </row>
    <row r="54" spans="2:21" x14ac:dyDescent="0.2">
      <c r="B54" s="24"/>
      <c r="C54" s="38"/>
      <c r="D54" s="15" t="s">
        <v>62</v>
      </c>
      <c r="E54" s="15" t="s">
        <v>96</v>
      </c>
      <c r="F54" s="47" t="s">
        <v>38</v>
      </c>
      <c r="G54" s="47">
        <v>3</v>
      </c>
      <c r="H54" s="15"/>
      <c r="I54" s="41">
        <f t="shared" si="19"/>
        <v>1</v>
      </c>
      <c r="J54" s="41">
        <f t="shared" si="20"/>
        <v>3</v>
      </c>
      <c r="K54" s="41" t="str">
        <f t="shared" si="21"/>
        <v>No</v>
      </c>
      <c r="L54" s="41">
        <f t="shared" si="2"/>
        <v>11</v>
      </c>
      <c r="M54" s="42" t="str">
        <f t="shared" si="3"/>
        <v/>
      </c>
      <c r="N54" s="42">
        <f t="shared" si="22"/>
        <v>3</v>
      </c>
      <c r="O54" s="12" t="s">
        <v>35</v>
      </c>
      <c r="P54" s="25"/>
      <c r="Q54" s="25"/>
      <c r="R54" s="25"/>
      <c r="S54" s="25"/>
      <c r="T54" s="25"/>
      <c r="U54" s="28"/>
    </row>
    <row r="55" spans="2:21" x14ac:dyDescent="0.2">
      <c r="B55" s="24"/>
      <c r="C55" s="38"/>
      <c r="D55" s="15" t="s">
        <v>31</v>
      </c>
      <c r="E55" s="15" t="s">
        <v>97</v>
      </c>
      <c r="F55" s="47" t="s">
        <v>38</v>
      </c>
      <c r="G55" s="47">
        <v>3</v>
      </c>
      <c r="H55" s="15"/>
      <c r="I55" s="41">
        <f t="shared" si="19"/>
        <v>1</v>
      </c>
      <c r="J55" s="41">
        <f t="shared" si="20"/>
        <v>3</v>
      </c>
      <c r="K55" s="41" t="str">
        <f t="shared" si="21"/>
        <v>No</v>
      </c>
      <c r="L55" s="41">
        <f t="shared" si="2"/>
        <v>11</v>
      </c>
      <c r="M55" s="42" t="str">
        <f t="shared" si="3"/>
        <v/>
      </c>
      <c r="N55" s="42">
        <f t="shared" si="22"/>
        <v>3</v>
      </c>
      <c r="O55" s="12" t="s">
        <v>35</v>
      </c>
      <c r="P55" s="25"/>
      <c r="Q55" s="25"/>
      <c r="R55" s="25"/>
      <c r="S55" s="25"/>
      <c r="T55" s="25"/>
      <c r="U55" s="28"/>
    </row>
    <row r="56" spans="2:21" ht="13.5" thickBot="1" x14ac:dyDescent="0.25">
      <c r="B56" s="24"/>
      <c r="C56" s="50"/>
      <c r="D56" s="51" t="s">
        <v>32</v>
      </c>
      <c r="E56" s="51" t="s">
        <v>98</v>
      </c>
      <c r="F56" s="52" t="s">
        <v>38</v>
      </c>
      <c r="G56" s="52">
        <v>4</v>
      </c>
      <c r="H56" s="51"/>
      <c r="I56" s="53">
        <f t="shared" si="19"/>
        <v>1</v>
      </c>
      <c r="J56" s="53">
        <f t="shared" si="20"/>
        <v>4</v>
      </c>
      <c r="K56" s="53" t="str">
        <f t="shared" si="21"/>
        <v>No</v>
      </c>
      <c r="L56" s="53">
        <f t="shared" si="2"/>
        <v>11</v>
      </c>
      <c r="M56" s="54" t="str">
        <f t="shared" si="3"/>
        <v/>
      </c>
      <c r="N56" s="54">
        <f t="shared" si="22"/>
        <v>4</v>
      </c>
      <c r="O56" s="13" t="s">
        <v>35</v>
      </c>
      <c r="P56" s="25"/>
      <c r="Q56" s="25"/>
      <c r="R56" s="25"/>
      <c r="S56" s="25"/>
      <c r="T56" s="25"/>
      <c r="U56" s="28"/>
    </row>
    <row r="57" spans="2:21" x14ac:dyDescent="0.2">
      <c r="B57" s="24"/>
      <c r="C57" s="25"/>
      <c r="D57" s="25"/>
      <c r="E57" s="25"/>
      <c r="F57" s="26"/>
      <c r="G57" s="26"/>
      <c r="H57" s="25"/>
      <c r="I57" s="26"/>
      <c r="J57" s="26"/>
      <c r="K57" s="26"/>
      <c r="L57" s="26"/>
      <c r="M57" s="27"/>
      <c r="N57" s="27"/>
      <c r="O57" s="26"/>
      <c r="P57" s="25"/>
      <c r="Q57" s="26"/>
      <c r="R57" s="25"/>
      <c r="S57" s="25"/>
      <c r="T57" s="25"/>
      <c r="U57" s="28"/>
    </row>
    <row r="58" spans="2:21" x14ac:dyDescent="0.2">
      <c r="B58" s="24"/>
      <c r="C58" s="25"/>
      <c r="D58" s="66" t="s">
        <v>61</v>
      </c>
      <c r="E58" s="67"/>
      <c r="F58" s="26"/>
      <c r="G58" s="26"/>
      <c r="H58" s="67"/>
      <c r="I58" s="26"/>
      <c r="J58" s="26"/>
      <c r="K58" s="26"/>
      <c r="L58" s="26"/>
      <c r="M58" s="27"/>
      <c r="N58" s="27"/>
      <c r="O58" s="26"/>
      <c r="P58" s="25"/>
      <c r="Q58" s="26"/>
      <c r="R58" s="25"/>
      <c r="S58" s="25"/>
      <c r="T58" s="25"/>
      <c r="U58" s="28"/>
    </row>
    <row r="59" spans="2:21" ht="13.5" thickBot="1" x14ac:dyDescent="0.25">
      <c r="B59" s="68"/>
      <c r="C59" s="69"/>
      <c r="D59" s="69"/>
      <c r="E59" s="69"/>
      <c r="F59" s="70"/>
      <c r="G59" s="70"/>
      <c r="H59" s="69"/>
      <c r="I59" s="70"/>
      <c r="J59" s="70"/>
      <c r="K59" s="70"/>
      <c r="L59" s="70"/>
      <c r="M59" s="71"/>
      <c r="N59" s="71"/>
      <c r="O59" s="70"/>
      <c r="P59" s="69"/>
      <c r="Q59" s="70"/>
      <c r="R59" s="69"/>
      <c r="S59" s="69"/>
      <c r="T59" s="69"/>
      <c r="U59" s="72"/>
    </row>
  </sheetData>
  <sheetProtection algorithmName="SHA-512" hashValue="HiTpnAig8YbG0GhU41ZFRuLklOVVzXXJD3po6v/ZXftUEMo1BHvkkP9PJ8PTXG2rNkZn+XPuhwxnjQORve8O9A==" saltValue="/SyUaxJdKrgDaOgjYWEPCw==" spinCount="100000" sheet="1" objects="1" scenarios="1"/>
  <mergeCells count="36">
    <mergeCell ref="Q18:R18"/>
    <mergeCell ref="Q20:R20"/>
    <mergeCell ref="Q21:R21"/>
    <mergeCell ref="Q24:R24"/>
    <mergeCell ref="Q26:R26"/>
    <mergeCell ref="C3:T5"/>
    <mergeCell ref="Q42:Q43"/>
    <mergeCell ref="R36:T37"/>
    <mergeCell ref="R38:T39"/>
    <mergeCell ref="R40:T41"/>
    <mergeCell ref="R42:T43"/>
    <mergeCell ref="Q34:Q35"/>
    <mergeCell ref="R34:T35"/>
    <mergeCell ref="Q36:Q37"/>
    <mergeCell ref="Q38:Q39"/>
    <mergeCell ref="Q40:Q41"/>
    <mergeCell ref="Q33:T33"/>
    <mergeCell ref="Q17:R17"/>
    <mergeCell ref="S28:T28"/>
    <mergeCell ref="Q8:T10"/>
    <mergeCell ref="Q27:R27"/>
    <mergeCell ref="Q19:R19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Q22:R22"/>
    <mergeCell ref="Q23:R23"/>
    <mergeCell ref="Q25:R25"/>
  </mergeCells>
  <conditionalFormatting sqref="O10 O27:O33 O35:O44 O46:O57 O12:O18 O23:O25 O20:O21">
    <cfRule type="cellIs" dxfId="46" priority="80" operator="equal">
      <formula>"No"</formula>
    </cfRule>
    <cfRule type="cellIs" dxfId="45" priority="81" operator="equal">
      <formula>"Yes"</formula>
    </cfRule>
  </conditionalFormatting>
  <conditionalFormatting sqref="S17">
    <cfRule type="cellIs" dxfId="44" priority="77" operator="greaterThanOrEqual">
      <formula>0.8</formula>
    </cfRule>
    <cfRule type="cellIs" dxfId="43" priority="78" operator="between">
      <formula>0.6</formula>
      <formula>0.8</formula>
    </cfRule>
    <cfRule type="cellIs" dxfId="42" priority="79" operator="lessThan">
      <formula>0.6</formula>
    </cfRule>
  </conditionalFormatting>
  <conditionalFormatting sqref="S20">
    <cfRule type="cellIs" dxfId="41" priority="74" operator="greaterThanOrEqual">
      <formula>0.8</formula>
    </cfRule>
    <cfRule type="cellIs" dxfId="40" priority="75" operator="between">
      <formula>0.6</formula>
      <formula>0.8</formula>
    </cfRule>
    <cfRule type="cellIs" dxfId="39" priority="76" operator="lessThan">
      <formula>0.6</formula>
    </cfRule>
  </conditionalFormatting>
  <conditionalFormatting sqref="S21">
    <cfRule type="cellIs" dxfId="38" priority="71" operator="greaterThanOrEqual">
      <formula>0.8</formula>
    </cfRule>
    <cfRule type="cellIs" dxfId="37" priority="72" operator="between">
      <formula>0.6</formula>
      <formula>0.8</formula>
    </cfRule>
    <cfRule type="cellIs" dxfId="36" priority="73" operator="lessThan">
      <formula>0.6</formula>
    </cfRule>
  </conditionalFormatting>
  <conditionalFormatting sqref="S22">
    <cfRule type="cellIs" dxfId="35" priority="68" operator="greaterThanOrEqual">
      <formula>0.8</formula>
    </cfRule>
    <cfRule type="cellIs" dxfId="34" priority="69" operator="between">
      <formula>0.6</formula>
      <formula>0.8</formula>
    </cfRule>
    <cfRule type="cellIs" dxfId="33" priority="70" operator="lessThan">
      <formula>0.6</formula>
    </cfRule>
  </conditionalFormatting>
  <conditionalFormatting sqref="S24">
    <cfRule type="cellIs" dxfId="32" priority="65" operator="greaterThanOrEqual">
      <formula>0.8</formula>
    </cfRule>
    <cfRule type="cellIs" dxfId="31" priority="66" operator="between">
      <formula>0.6</formula>
      <formula>0.8</formula>
    </cfRule>
    <cfRule type="cellIs" dxfId="30" priority="67" operator="lessThan">
      <formula>0.6</formula>
    </cfRule>
  </conditionalFormatting>
  <conditionalFormatting sqref="S26">
    <cfRule type="cellIs" dxfId="29" priority="62" operator="greaterThanOrEqual">
      <formula>0.8</formula>
    </cfRule>
    <cfRule type="cellIs" dxfId="28" priority="63" operator="between">
      <formula>0.6</formula>
      <formula>0.8</formula>
    </cfRule>
    <cfRule type="cellIs" dxfId="27" priority="64" operator="lessThan">
      <formula>0.6</formula>
    </cfRule>
  </conditionalFormatting>
  <conditionalFormatting sqref="S28">
    <cfRule type="cellIs" dxfId="26" priority="59" operator="greaterThanOrEqual">
      <formula>0.8</formula>
    </cfRule>
    <cfRule type="cellIs" dxfId="25" priority="60" operator="between">
      <formula>0.6</formula>
      <formula>0.8</formula>
    </cfRule>
    <cfRule type="cellIs" dxfId="24" priority="61" operator="lessThan">
      <formula>0.6</formula>
    </cfRule>
  </conditionalFormatting>
  <conditionalFormatting sqref="O26">
    <cfRule type="cellIs" dxfId="23" priority="57" operator="equal">
      <formula>"No"</formula>
    </cfRule>
    <cfRule type="cellIs" dxfId="22" priority="58" operator="equal">
      <formula>"Yes"</formula>
    </cfRule>
  </conditionalFormatting>
  <conditionalFormatting sqref="O34">
    <cfRule type="cellIs" dxfId="21" priority="55" operator="equal">
      <formula>"No"</formula>
    </cfRule>
    <cfRule type="cellIs" dxfId="20" priority="56" operator="equal">
      <formula>"Yes"</formula>
    </cfRule>
  </conditionalFormatting>
  <conditionalFormatting sqref="O45">
    <cfRule type="cellIs" dxfId="19" priority="53" operator="equal">
      <formula>"No"</formula>
    </cfRule>
    <cfRule type="cellIs" dxfId="18" priority="54" operator="equal">
      <formula>"Yes"</formula>
    </cfRule>
  </conditionalFormatting>
  <conditionalFormatting sqref="F10">
    <cfRule type="cellIs" dxfId="17" priority="42" operator="equal">
      <formula>"Yes"</formula>
    </cfRule>
  </conditionalFormatting>
  <conditionalFormatting sqref="F12:F18 F20:F24">
    <cfRule type="cellIs" dxfId="16" priority="41" operator="equal">
      <formula>"Yes"</formula>
    </cfRule>
  </conditionalFormatting>
  <conditionalFormatting sqref="F27:F32">
    <cfRule type="cellIs" dxfId="15" priority="40" operator="equal">
      <formula>"Yes"</formula>
    </cfRule>
  </conditionalFormatting>
  <conditionalFormatting sqref="F35:F43">
    <cfRule type="cellIs" dxfId="14" priority="39" operator="equal">
      <formula>"Yes"</formula>
    </cfRule>
  </conditionalFormatting>
  <conditionalFormatting sqref="F46:F56">
    <cfRule type="cellIs" dxfId="13" priority="38" operator="equal">
      <formula>"Yes"</formula>
    </cfRule>
  </conditionalFormatting>
  <conditionalFormatting sqref="O58">
    <cfRule type="cellIs" dxfId="12" priority="29" operator="equal">
      <formula>"No"</formula>
    </cfRule>
    <cfRule type="cellIs" dxfId="11" priority="30" operator="equal">
      <formula>"Yes"</formula>
    </cfRule>
  </conditionalFormatting>
  <conditionalFormatting sqref="O11">
    <cfRule type="cellIs" dxfId="10" priority="19" operator="equal">
      <formula>"No"</formula>
    </cfRule>
    <cfRule type="cellIs" dxfId="9" priority="20" operator="equal">
      <formula>"Yes"</formula>
    </cfRule>
  </conditionalFormatting>
  <conditionalFormatting sqref="F11">
    <cfRule type="cellIs" dxfId="8" priority="18" operator="equal">
      <formula>"Yes"</formula>
    </cfRule>
  </conditionalFormatting>
  <conditionalFormatting sqref="O22">
    <cfRule type="cellIs" dxfId="7" priority="15" operator="equal">
      <formula>"No"</formula>
    </cfRule>
    <cfRule type="cellIs" dxfId="6" priority="16" operator="equal">
      <formula>"Yes"</formula>
    </cfRule>
  </conditionalFormatting>
  <conditionalFormatting sqref="O19">
    <cfRule type="cellIs" dxfId="5" priority="13" operator="equal">
      <formula>"No"</formula>
    </cfRule>
    <cfRule type="cellIs" dxfId="4" priority="14" operator="equal">
      <formula>"Yes"</formula>
    </cfRule>
  </conditionalFormatting>
  <conditionalFormatting sqref="F19">
    <cfRule type="cellIs" dxfId="3" priority="12" operator="equal">
      <formula>"Yes"</formula>
    </cfRule>
  </conditionalFormatting>
  <conditionalFormatting sqref="D46:E56 D12:E15 H10:H15 E10:E15 H27:H32 D27:E32 H35:H43 D35:E43 H18:H24 D18:E24 H46:H58 E46:E58">
    <cfRule type="expression" dxfId="2" priority="82">
      <formula>$F10="Yes"</formula>
    </cfRule>
  </conditionalFormatting>
  <conditionalFormatting sqref="D10">
    <cfRule type="expression" dxfId="1" priority="2">
      <formula>$F10="Yes"</formula>
    </cfRule>
  </conditionalFormatting>
  <conditionalFormatting sqref="D11">
    <cfRule type="expression" dxfId="0" priority="1">
      <formula>$F11="Yes"</formula>
    </cfRule>
  </conditionalFormatting>
  <dataValidations count="1">
    <dataValidation type="list" allowBlank="1" showInputMessage="1" showErrorMessage="1" sqref="O35:O43 O10:O15 O27:O32 O46:O57 F46:F56 F35:F43 F27:F32 F10:F15 O18:O24 F18:F24" xr:uid="{AF7F9F5F-25BF-4A2C-91A5-89E6C2947176}">
      <formula1>"Yes, No"</formula1>
    </dataValidation>
  </dataValidations>
  <pageMargins left="0.25" right="0.25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DBBD-B853-4298-8C7D-8D04F182BFA9}">
  <dimension ref="A1:G41"/>
  <sheetViews>
    <sheetView workbookViewId="0">
      <selection activeCell="B19" sqref="B19"/>
    </sheetView>
  </sheetViews>
  <sheetFormatPr defaultRowHeight="12.75" x14ac:dyDescent="0.2"/>
  <cols>
    <col min="1" max="4" width="15.140625" customWidth="1"/>
    <col min="5" max="7" width="48.85546875" customWidth="1"/>
  </cols>
  <sheetData>
    <row r="1" spans="1:7" ht="16.5" thickBot="1" x14ac:dyDescent="0.3">
      <c r="A1" s="9" t="s">
        <v>58</v>
      </c>
      <c r="B1" s="10" t="s">
        <v>59</v>
      </c>
      <c r="C1" s="10" t="s">
        <v>99</v>
      </c>
      <c r="D1" s="10" t="s">
        <v>60</v>
      </c>
      <c r="E1" s="8"/>
      <c r="F1" s="8"/>
      <c r="G1" s="7"/>
    </row>
    <row r="2" spans="1:7" x14ac:dyDescent="0.2">
      <c r="A2" s="3">
        <v>1</v>
      </c>
      <c r="B2" s="6">
        <f>IFERROR(VLOOKUP(A2,Scorecard!$L$9:$N$56,3,FALSE),"")</f>
        <v>5</v>
      </c>
      <c r="C2" s="6">
        <f>IFERROR((B2*100+((100-A2)/100)*100),"")</f>
        <v>599</v>
      </c>
      <c r="D2" s="11">
        <f>IFERROR(RANK(C2,$C$2:$C$41,),"")</f>
        <v>1</v>
      </c>
      <c r="E2" s="105" t="str">
        <f>IFERROR(VLOOKUP(A2,Scorecard!$L$9:$N$56,2,FALSE),"")</f>
        <v>Marketing: Modernize your website.</v>
      </c>
      <c r="F2" s="105"/>
      <c r="G2" s="106"/>
    </row>
    <row r="3" spans="1:7" x14ac:dyDescent="0.2">
      <c r="A3" s="4">
        <v>2</v>
      </c>
      <c r="B3" s="1">
        <f>IFERROR(VLOOKUP(A3,Scorecard!$L$9:$N$56,3,FALSE),"")</f>
        <v>1</v>
      </c>
      <c r="C3" s="1">
        <f t="shared" ref="C3:C41" si="0">IFERROR((B3*100+((100-A3)/100)*100),"")</f>
        <v>198</v>
      </c>
      <c r="D3" s="1">
        <f t="shared" ref="D3:D41" si="1">IFERROR(RANK(C3,$C$2:$C$41,),"")</f>
        <v>8</v>
      </c>
      <c r="E3" s="103" t="str">
        <f>IFERROR(VLOOKUP(A3,Scorecard!$L$9:$N$56,2,FALSE),"")</f>
        <v>Marketing: Collect and forward leads to your team and have a process in place for rapid response.</v>
      </c>
      <c r="F3" s="103"/>
      <c r="G3" s="104"/>
    </row>
    <row r="4" spans="1:7" x14ac:dyDescent="0.2">
      <c r="A4" s="4">
        <v>3</v>
      </c>
      <c r="B4" s="1">
        <f>IFERROR(VLOOKUP(A4,Scorecard!$L$9:$N$56,3,FALSE),"")</f>
        <v>2</v>
      </c>
      <c r="C4" s="1">
        <f t="shared" si="0"/>
        <v>297</v>
      </c>
      <c r="D4" s="1">
        <f t="shared" si="1"/>
        <v>7</v>
      </c>
      <c r="E4" s="103" t="str">
        <f>IFERROR(VLOOKUP(A4,Scorecard!$L$9:$N$56,2,FALSE),"")</f>
        <v>Marketing: Provide online rating via EZLynx or PL Rater (or similar).</v>
      </c>
      <c r="F4" s="103"/>
      <c r="G4" s="104"/>
    </row>
    <row r="5" spans="1:7" x14ac:dyDescent="0.2">
      <c r="A5" s="4">
        <v>4</v>
      </c>
      <c r="B5" s="1">
        <f>IFERROR(VLOOKUP(A5,Scorecard!$L$9:$N$56,3,FALSE),"")</f>
        <v>3</v>
      </c>
      <c r="C5" s="1">
        <f t="shared" si="0"/>
        <v>396</v>
      </c>
      <c r="D5" s="1">
        <f t="shared" si="1"/>
        <v>6</v>
      </c>
      <c r="E5" s="103" t="str">
        <f>IFERROR(VLOOKUP(A5,Scorecard!$L$9:$N$56,2,FALSE),"")</f>
        <v>Marketing: Use social media to actively promote your agency, community service, and provide helpful insurance information.</v>
      </c>
      <c r="F5" s="103"/>
      <c r="G5" s="104"/>
    </row>
    <row r="6" spans="1:7" x14ac:dyDescent="0.2">
      <c r="A6" s="4">
        <v>5</v>
      </c>
      <c r="B6" s="1">
        <f>IFERROR(VLOOKUP(A6,Scorecard!$L$9:$N$56,3,FALSE),"")</f>
        <v>4</v>
      </c>
      <c r="C6" s="1">
        <f t="shared" si="0"/>
        <v>495</v>
      </c>
      <c r="D6" s="1">
        <f t="shared" si="1"/>
        <v>3</v>
      </c>
      <c r="E6" s="103" t="str">
        <f>IFERROR(VLOOKUP(A6,Scorecard!$L$9:$N$56,2,FALSE),"")</f>
        <v>Marketing: Capture emails for more than 50% of your clients.</v>
      </c>
      <c r="F6" s="103"/>
      <c r="G6" s="104"/>
    </row>
    <row r="7" spans="1:7" x14ac:dyDescent="0.2">
      <c r="A7" s="4">
        <v>6</v>
      </c>
      <c r="B7" s="1">
        <f>IFERROR(VLOOKUP(A7,Scorecard!$L$9:$N$56,3,FALSE),"")</f>
        <v>1</v>
      </c>
      <c r="C7" s="1">
        <f t="shared" si="0"/>
        <v>194</v>
      </c>
      <c r="D7" s="1">
        <f t="shared" si="1"/>
        <v>9</v>
      </c>
      <c r="E7" s="103" t="str">
        <f>IFERROR(VLOOKUP(A7,Scorecard!$L$9:$N$56,2,FALSE),"")</f>
        <v>Advisory: Implement video in presenting proposals and renewals.</v>
      </c>
      <c r="F7" s="103"/>
      <c r="G7" s="104"/>
    </row>
    <row r="8" spans="1:7" x14ac:dyDescent="0.2">
      <c r="A8" s="4">
        <v>7</v>
      </c>
      <c r="B8" s="1">
        <f>IFERROR(VLOOKUP(A8,Scorecard!$L$9:$N$56,3,FALSE),"")</f>
        <v>1</v>
      </c>
      <c r="C8" s="1">
        <f t="shared" si="0"/>
        <v>193</v>
      </c>
      <c r="D8" s="1">
        <f t="shared" si="1"/>
        <v>10</v>
      </c>
      <c r="E8" s="103" t="str">
        <f>IFERROR(VLOOKUP(A8,Scorecard!$L$9:$N$56,2,FALSE),"")</f>
        <v>Advisory: Implement a mobile app that allows your clients to stay in-touch with your agency.</v>
      </c>
      <c r="F8" s="103"/>
      <c r="G8" s="104"/>
    </row>
    <row r="9" spans="1:7" x14ac:dyDescent="0.2">
      <c r="A9" s="4">
        <v>8</v>
      </c>
      <c r="B9" s="1">
        <f>IFERROR(VLOOKUP(A9,Scorecard!$L$9:$N$56,3,FALSE),"")</f>
        <v>4</v>
      </c>
      <c r="C9" s="1">
        <f t="shared" si="0"/>
        <v>492</v>
      </c>
      <c r="D9" s="1">
        <f t="shared" si="1"/>
        <v>4</v>
      </c>
      <c r="E9" s="103" t="str">
        <f>IFERROR(VLOOKUP(A9,Scorecard!$L$9:$N$56,2,FALSE),"")</f>
        <v>Service: Move towards providing extended hours via company service centers.</v>
      </c>
      <c r="F9" s="103"/>
      <c r="G9" s="104"/>
    </row>
    <row r="10" spans="1:7" x14ac:dyDescent="0.2">
      <c r="A10" s="4">
        <v>9</v>
      </c>
      <c r="B10" s="1">
        <f>IFERROR(VLOOKUP(A10,Scorecard!$L$9:$N$56,3,FALSE),"")</f>
        <v>4</v>
      </c>
      <c r="C10" s="1">
        <f t="shared" si="0"/>
        <v>491</v>
      </c>
      <c r="D10" s="1">
        <f t="shared" si="1"/>
        <v>5</v>
      </c>
      <c r="E10" s="103" t="str">
        <f>IFERROR(VLOOKUP(A10,Scorecard!$L$9:$N$56,2,FALSE),"")</f>
        <v>Service: Implement an active testimonial program.</v>
      </c>
      <c r="F10" s="103"/>
      <c r="G10" s="104"/>
    </row>
    <row r="11" spans="1:7" x14ac:dyDescent="0.2">
      <c r="A11" s="4">
        <v>10</v>
      </c>
      <c r="B11" s="1">
        <f>IFERROR(VLOOKUP(A11,Scorecard!$L$9:$N$56,3,FALSE),"")</f>
        <v>5</v>
      </c>
      <c r="C11" s="1">
        <f t="shared" si="0"/>
        <v>590</v>
      </c>
      <c r="D11" s="1">
        <f t="shared" si="1"/>
        <v>2</v>
      </c>
      <c r="E11" s="103" t="str">
        <f>IFERROR(VLOOKUP(A11,Scorecard!$L$9:$N$56,2,FALSE),"")</f>
        <v>Operations: Work with your management system vendor to make sure you're maximizing its' capabilities.</v>
      </c>
      <c r="F11" s="103"/>
      <c r="G11" s="104"/>
    </row>
    <row r="12" spans="1:7" x14ac:dyDescent="0.2">
      <c r="A12" s="4">
        <v>11</v>
      </c>
      <c r="B12" s="1">
        <f>IFERROR(VLOOKUP(A12,Scorecard!$L$9:$N$56,3,FALSE),"")</f>
        <v>1</v>
      </c>
      <c r="C12" s="1">
        <f t="shared" si="0"/>
        <v>189</v>
      </c>
      <c r="D12" s="1">
        <f t="shared" si="1"/>
        <v>11</v>
      </c>
      <c r="E12" s="103" t="str">
        <f>IFERROR(VLOOKUP(A12,Scorecard!$L$9:$N$56,2,FALSE),"")</f>
        <v>Operations: Implement 5 – 8 key performance indicators (KPIs) that you monitor weekly or monthly for managing your agency.</v>
      </c>
      <c r="F12" s="103"/>
      <c r="G12" s="104"/>
    </row>
    <row r="13" spans="1:7" x14ac:dyDescent="0.2">
      <c r="A13" s="4">
        <v>12</v>
      </c>
      <c r="B13" s="1" t="str">
        <f>IFERROR(VLOOKUP(A13,Scorecard!$L$9:$N$56,3,FALSE),"")</f>
        <v/>
      </c>
      <c r="C13" s="1" t="str">
        <f t="shared" si="0"/>
        <v/>
      </c>
      <c r="D13" s="1" t="str">
        <f t="shared" si="1"/>
        <v/>
      </c>
      <c r="E13" s="103" t="str">
        <f>IFERROR(VLOOKUP(A13,Scorecard!$L$9:$N$56,2,FALSE),"")</f>
        <v/>
      </c>
      <c r="F13" s="103"/>
      <c r="G13" s="104"/>
    </row>
    <row r="14" spans="1:7" x14ac:dyDescent="0.2">
      <c r="A14" s="4">
        <v>13</v>
      </c>
      <c r="B14" s="1" t="str">
        <f>IFERROR(VLOOKUP(A14,Scorecard!$L$9:$N$56,3,FALSE),"")</f>
        <v/>
      </c>
      <c r="C14" s="1" t="str">
        <f t="shared" si="0"/>
        <v/>
      </c>
      <c r="D14" s="1" t="str">
        <f t="shared" si="1"/>
        <v/>
      </c>
      <c r="E14" s="103" t="str">
        <f>IFERROR(VLOOKUP(A14,Scorecard!$L$9:$N$56,2,FALSE),"")</f>
        <v/>
      </c>
      <c r="F14" s="103"/>
      <c r="G14" s="104"/>
    </row>
    <row r="15" spans="1:7" x14ac:dyDescent="0.2">
      <c r="A15" s="4">
        <v>14</v>
      </c>
      <c r="B15" s="1" t="str">
        <f>IFERROR(VLOOKUP(A15,Scorecard!$L$9:$N$56,3,FALSE),"")</f>
        <v/>
      </c>
      <c r="C15" s="1" t="str">
        <f t="shared" si="0"/>
        <v/>
      </c>
      <c r="D15" s="1" t="str">
        <f t="shared" si="1"/>
        <v/>
      </c>
      <c r="E15" s="103" t="str">
        <f>IFERROR(VLOOKUP(A15,Scorecard!$L$9:$N$56,2,FALSE),"")</f>
        <v/>
      </c>
      <c r="F15" s="103"/>
      <c r="G15" s="104"/>
    </row>
    <row r="16" spans="1:7" x14ac:dyDescent="0.2">
      <c r="A16" s="4">
        <v>15</v>
      </c>
      <c r="B16" s="1" t="str">
        <f>IFERROR(VLOOKUP(A16,Scorecard!$L$9:$N$56,3,FALSE),"")</f>
        <v/>
      </c>
      <c r="C16" s="1" t="str">
        <f t="shared" si="0"/>
        <v/>
      </c>
      <c r="D16" s="1" t="str">
        <f t="shared" si="1"/>
        <v/>
      </c>
      <c r="E16" s="103" t="str">
        <f>IFERROR(VLOOKUP(A16,Scorecard!$L$9:$N$56,2,FALSE),"")</f>
        <v/>
      </c>
      <c r="F16" s="103"/>
      <c r="G16" s="104"/>
    </row>
    <row r="17" spans="1:7" x14ac:dyDescent="0.2">
      <c r="A17" s="4">
        <v>16</v>
      </c>
      <c r="B17" s="1" t="str">
        <f>IFERROR(VLOOKUP(A17,Scorecard!$L$9:$N$56,3,FALSE),"")</f>
        <v/>
      </c>
      <c r="C17" s="1" t="str">
        <f t="shared" si="0"/>
        <v/>
      </c>
      <c r="D17" s="1" t="str">
        <f t="shared" si="1"/>
        <v/>
      </c>
      <c r="E17" s="103" t="str">
        <f>IFERROR(VLOOKUP(A17,Scorecard!$L$9:$N$56,2,FALSE),"")</f>
        <v/>
      </c>
      <c r="F17" s="103"/>
      <c r="G17" s="104"/>
    </row>
    <row r="18" spans="1:7" x14ac:dyDescent="0.2">
      <c r="A18" s="4">
        <v>17</v>
      </c>
      <c r="B18" s="1" t="str">
        <f>IFERROR(VLOOKUP(A18,Scorecard!$L$9:$N$56,3,FALSE),"")</f>
        <v/>
      </c>
      <c r="C18" s="1" t="str">
        <f t="shared" si="0"/>
        <v/>
      </c>
      <c r="D18" s="1" t="str">
        <f t="shared" si="1"/>
        <v/>
      </c>
      <c r="E18" s="103" t="str">
        <f>IFERROR(VLOOKUP(A18,Scorecard!$L$9:$N$56,2,FALSE),"")</f>
        <v/>
      </c>
      <c r="F18" s="103"/>
      <c r="G18" s="104"/>
    </row>
    <row r="19" spans="1:7" x14ac:dyDescent="0.2">
      <c r="A19" s="4">
        <v>18</v>
      </c>
      <c r="B19" s="1" t="str">
        <f>IFERROR(VLOOKUP(A19,Scorecard!$L$9:$N$56,3,FALSE),"")</f>
        <v/>
      </c>
      <c r="C19" s="1" t="str">
        <f t="shared" si="0"/>
        <v/>
      </c>
      <c r="D19" s="1" t="str">
        <f t="shared" si="1"/>
        <v/>
      </c>
      <c r="E19" s="103" t="str">
        <f>IFERROR(VLOOKUP(A19,Scorecard!$L$9:$N$56,2,FALSE),"")</f>
        <v/>
      </c>
      <c r="F19" s="103"/>
      <c r="G19" s="104"/>
    </row>
    <row r="20" spans="1:7" x14ac:dyDescent="0.2">
      <c r="A20" s="4">
        <v>19</v>
      </c>
      <c r="B20" s="1" t="str">
        <f>IFERROR(VLOOKUP(A20,Scorecard!$L$9:$N$56,3,FALSE),"")</f>
        <v/>
      </c>
      <c r="C20" s="1" t="str">
        <f t="shared" si="0"/>
        <v/>
      </c>
      <c r="D20" s="1" t="str">
        <f t="shared" si="1"/>
        <v/>
      </c>
      <c r="E20" s="103" t="str">
        <f>IFERROR(VLOOKUP(A20,Scorecard!$L$9:$N$56,2,FALSE),"")</f>
        <v/>
      </c>
      <c r="F20" s="103"/>
      <c r="G20" s="104"/>
    </row>
    <row r="21" spans="1:7" x14ac:dyDescent="0.2">
      <c r="A21" s="4">
        <v>20</v>
      </c>
      <c r="B21" s="1" t="str">
        <f>IFERROR(VLOOKUP(A21,Scorecard!$L$9:$N$56,3,FALSE),"")</f>
        <v/>
      </c>
      <c r="C21" s="1" t="str">
        <f t="shared" si="0"/>
        <v/>
      </c>
      <c r="D21" s="1" t="str">
        <f t="shared" si="1"/>
        <v/>
      </c>
      <c r="E21" s="103" t="str">
        <f>IFERROR(VLOOKUP(A21,Scorecard!$L$9:$N$56,2,FALSE),"")</f>
        <v/>
      </c>
      <c r="F21" s="103"/>
      <c r="G21" s="104"/>
    </row>
    <row r="22" spans="1:7" x14ac:dyDescent="0.2">
      <c r="A22" s="4">
        <v>21</v>
      </c>
      <c r="B22" s="1" t="str">
        <f>IFERROR(VLOOKUP(A22,Scorecard!$L$9:$N$56,3,FALSE),"")</f>
        <v/>
      </c>
      <c r="C22" s="1" t="str">
        <f t="shared" si="0"/>
        <v/>
      </c>
      <c r="D22" s="1" t="str">
        <f t="shared" si="1"/>
        <v/>
      </c>
      <c r="E22" s="103" t="str">
        <f>IFERROR(VLOOKUP(A22,Scorecard!$L$9:$N$56,2,FALSE),"")</f>
        <v/>
      </c>
      <c r="F22" s="103"/>
      <c r="G22" s="104"/>
    </row>
    <row r="23" spans="1:7" x14ac:dyDescent="0.2">
      <c r="A23" s="4">
        <v>22</v>
      </c>
      <c r="B23" s="1" t="str">
        <f>IFERROR(VLOOKUP(A23,Scorecard!$L$9:$N$56,3,FALSE),"")</f>
        <v/>
      </c>
      <c r="C23" s="1" t="str">
        <f t="shared" si="0"/>
        <v/>
      </c>
      <c r="D23" s="1" t="str">
        <f t="shared" si="1"/>
        <v/>
      </c>
      <c r="E23" s="103" t="str">
        <f>IFERROR(VLOOKUP(A23,Scorecard!$L$9:$N$56,2,FALSE),"")</f>
        <v/>
      </c>
      <c r="F23" s="103"/>
      <c r="G23" s="104"/>
    </row>
    <row r="24" spans="1:7" x14ac:dyDescent="0.2">
      <c r="A24" s="4">
        <v>23</v>
      </c>
      <c r="B24" s="1" t="str">
        <f>IFERROR(VLOOKUP(A24,Scorecard!$L$9:$N$56,3,FALSE),"")</f>
        <v/>
      </c>
      <c r="C24" s="1" t="str">
        <f t="shared" si="0"/>
        <v/>
      </c>
      <c r="D24" s="1" t="str">
        <f t="shared" si="1"/>
        <v/>
      </c>
      <c r="E24" s="103" t="str">
        <f>IFERROR(VLOOKUP(A24,Scorecard!$L$9:$N$56,2,FALSE),"")</f>
        <v/>
      </c>
      <c r="F24" s="103"/>
      <c r="G24" s="104"/>
    </row>
    <row r="25" spans="1:7" x14ac:dyDescent="0.2">
      <c r="A25" s="4">
        <v>24</v>
      </c>
      <c r="B25" s="1" t="str">
        <f>IFERROR(VLOOKUP(A25,Scorecard!$L$9:$N$56,3,FALSE),"")</f>
        <v/>
      </c>
      <c r="C25" s="1" t="str">
        <f t="shared" si="0"/>
        <v/>
      </c>
      <c r="D25" s="1" t="str">
        <f t="shared" si="1"/>
        <v/>
      </c>
      <c r="E25" s="103" t="str">
        <f>IFERROR(VLOOKUP(A25,Scorecard!$L$9:$N$56,2,FALSE),"")</f>
        <v/>
      </c>
      <c r="F25" s="103"/>
      <c r="G25" s="104"/>
    </row>
    <row r="26" spans="1:7" x14ac:dyDescent="0.2">
      <c r="A26" s="4">
        <v>25</v>
      </c>
      <c r="B26" s="1" t="str">
        <f>IFERROR(VLOOKUP(A26,Scorecard!$L$9:$N$56,3,FALSE),"")</f>
        <v/>
      </c>
      <c r="C26" s="1" t="str">
        <f t="shared" si="0"/>
        <v/>
      </c>
      <c r="D26" s="1" t="str">
        <f t="shared" si="1"/>
        <v/>
      </c>
      <c r="E26" s="103" t="str">
        <f>IFERROR(VLOOKUP(A26,Scorecard!$L$9:$N$56,2,FALSE),"")</f>
        <v/>
      </c>
      <c r="F26" s="103"/>
      <c r="G26" s="104"/>
    </row>
    <row r="27" spans="1:7" x14ac:dyDescent="0.2">
      <c r="A27" s="4">
        <v>26</v>
      </c>
      <c r="B27" s="1" t="str">
        <f>IFERROR(VLOOKUP(A27,Scorecard!$L$9:$N$56,3,FALSE),"")</f>
        <v/>
      </c>
      <c r="C27" s="1" t="str">
        <f t="shared" si="0"/>
        <v/>
      </c>
      <c r="D27" s="1" t="str">
        <f t="shared" si="1"/>
        <v/>
      </c>
      <c r="E27" s="103" t="str">
        <f>IFERROR(VLOOKUP(A27,Scorecard!$L$9:$N$56,2,FALSE),"")</f>
        <v/>
      </c>
      <c r="F27" s="103"/>
      <c r="G27" s="104"/>
    </row>
    <row r="28" spans="1:7" x14ac:dyDescent="0.2">
      <c r="A28" s="4">
        <v>27</v>
      </c>
      <c r="B28" s="1" t="str">
        <f>IFERROR(VLOOKUP(A28,Scorecard!$L$9:$N$56,3,FALSE),"")</f>
        <v/>
      </c>
      <c r="C28" s="1" t="str">
        <f t="shared" si="0"/>
        <v/>
      </c>
      <c r="D28" s="1" t="str">
        <f t="shared" si="1"/>
        <v/>
      </c>
      <c r="E28" s="103" t="str">
        <f>IFERROR(VLOOKUP(A28,Scorecard!$L$9:$N$56,2,FALSE),"")</f>
        <v/>
      </c>
      <c r="F28" s="103"/>
      <c r="G28" s="104"/>
    </row>
    <row r="29" spans="1:7" x14ac:dyDescent="0.2">
      <c r="A29" s="4">
        <v>28</v>
      </c>
      <c r="B29" s="1" t="str">
        <f>IFERROR(VLOOKUP(A29,Scorecard!$L$9:$N$56,3,FALSE),"")</f>
        <v/>
      </c>
      <c r="C29" s="1" t="str">
        <f t="shared" si="0"/>
        <v/>
      </c>
      <c r="D29" s="1" t="str">
        <f t="shared" si="1"/>
        <v/>
      </c>
      <c r="E29" s="103" t="str">
        <f>IFERROR(VLOOKUP(A29,Scorecard!$L$9:$N$56,2,FALSE),"")</f>
        <v/>
      </c>
      <c r="F29" s="103"/>
      <c r="G29" s="104"/>
    </row>
    <row r="30" spans="1:7" x14ac:dyDescent="0.2">
      <c r="A30" s="4">
        <v>29</v>
      </c>
      <c r="B30" s="1" t="str">
        <f>IFERROR(VLOOKUP(A30,Scorecard!$L$9:$N$56,3,FALSE),"")</f>
        <v/>
      </c>
      <c r="C30" s="1" t="str">
        <f t="shared" si="0"/>
        <v/>
      </c>
      <c r="D30" s="1" t="str">
        <f t="shared" si="1"/>
        <v/>
      </c>
      <c r="E30" s="103" t="str">
        <f>IFERROR(VLOOKUP(A30,Scorecard!$L$9:$N$56,2,FALSE),"")</f>
        <v/>
      </c>
      <c r="F30" s="103"/>
      <c r="G30" s="104"/>
    </row>
    <row r="31" spans="1:7" x14ac:dyDescent="0.2">
      <c r="A31" s="4">
        <v>30</v>
      </c>
      <c r="B31" s="1" t="str">
        <f>IFERROR(VLOOKUP(A31,Scorecard!$L$9:$N$56,3,FALSE),"")</f>
        <v/>
      </c>
      <c r="C31" s="1" t="str">
        <f t="shared" si="0"/>
        <v/>
      </c>
      <c r="D31" s="1" t="str">
        <f t="shared" si="1"/>
        <v/>
      </c>
      <c r="E31" s="103" t="str">
        <f>IFERROR(VLOOKUP(A31,Scorecard!$L$9:$N$56,2,FALSE),"")</f>
        <v/>
      </c>
      <c r="F31" s="103"/>
      <c r="G31" s="104"/>
    </row>
    <row r="32" spans="1:7" x14ac:dyDescent="0.2">
      <c r="A32" s="4">
        <v>31</v>
      </c>
      <c r="B32" s="1" t="str">
        <f>IFERROR(VLOOKUP(A32,Scorecard!$L$9:$N$56,3,FALSE),"")</f>
        <v/>
      </c>
      <c r="C32" s="1" t="str">
        <f t="shared" si="0"/>
        <v/>
      </c>
      <c r="D32" s="1" t="str">
        <f t="shared" si="1"/>
        <v/>
      </c>
      <c r="E32" s="103" t="str">
        <f>IFERROR(VLOOKUP(A32,Scorecard!$L$9:$N$56,2,FALSE),"")</f>
        <v/>
      </c>
      <c r="F32" s="103"/>
      <c r="G32" s="104"/>
    </row>
    <row r="33" spans="1:7" x14ac:dyDescent="0.2">
      <c r="A33" s="4">
        <v>32</v>
      </c>
      <c r="B33" s="1" t="str">
        <f>IFERROR(VLOOKUP(A33,Scorecard!$L$9:$N$56,3,FALSE),"")</f>
        <v/>
      </c>
      <c r="C33" s="1" t="str">
        <f t="shared" si="0"/>
        <v/>
      </c>
      <c r="D33" s="1" t="str">
        <f t="shared" si="1"/>
        <v/>
      </c>
      <c r="E33" s="103" t="str">
        <f>IFERROR(VLOOKUP(A33,Scorecard!$L$9:$N$56,2,FALSE),"")</f>
        <v/>
      </c>
      <c r="F33" s="103"/>
      <c r="G33" s="104"/>
    </row>
    <row r="34" spans="1:7" x14ac:dyDescent="0.2">
      <c r="A34" s="4">
        <v>33</v>
      </c>
      <c r="B34" s="1" t="str">
        <f>IFERROR(VLOOKUP(A34,Scorecard!$L$9:$N$56,3,FALSE),"")</f>
        <v/>
      </c>
      <c r="C34" s="1" t="str">
        <f t="shared" si="0"/>
        <v/>
      </c>
      <c r="D34" s="1" t="str">
        <f t="shared" si="1"/>
        <v/>
      </c>
      <c r="E34" s="103" t="str">
        <f>IFERROR(VLOOKUP(A34,Scorecard!$L$9:$N$56,2,FALSE),"")</f>
        <v/>
      </c>
      <c r="F34" s="103"/>
      <c r="G34" s="104"/>
    </row>
    <row r="35" spans="1:7" x14ac:dyDescent="0.2">
      <c r="A35" s="4">
        <v>34</v>
      </c>
      <c r="B35" s="1" t="str">
        <f>IFERROR(VLOOKUP(A35,Scorecard!$L$9:$N$56,3,FALSE),"")</f>
        <v/>
      </c>
      <c r="C35" s="1" t="str">
        <f t="shared" si="0"/>
        <v/>
      </c>
      <c r="D35" s="1" t="str">
        <f t="shared" si="1"/>
        <v/>
      </c>
      <c r="E35" s="103" t="str">
        <f>IFERROR(VLOOKUP(A35,Scorecard!$L$9:$N$56,2,FALSE),"")</f>
        <v/>
      </c>
      <c r="F35" s="103"/>
      <c r="G35" s="104"/>
    </row>
    <row r="36" spans="1:7" x14ac:dyDescent="0.2">
      <c r="A36" s="4">
        <v>35</v>
      </c>
      <c r="B36" s="1" t="str">
        <f>IFERROR(VLOOKUP(A36,Scorecard!$L$9:$N$56,3,FALSE),"")</f>
        <v/>
      </c>
      <c r="C36" s="1" t="str">
        <f t="shared" si="0"/>
        <v/>
      </c>
      <c r="D36" s="1" t="str">
        <f t="shared" si="1"/>
        <v/>
      </c>
      <c r="E36" s="103" t="str">
        <f>IFERROR(VLOOKUP(A36,Scorecard!$L$9:$N$56,2,FALSE),"")</f>
        <v/>
      </c>
      <c r="F36" s="103"/>
      <c r="G36" s="104"/>
    </row>
    <row r="37" spans="1:7" x14ac:dyDescent="0.2">
      <c r="A37" s="4">
        <v>36</v>
      </c>
      <c r="B37" s="1" t="str">
        <f>IFERROR(VLOOKUP(A37,Scorecard!$L$9:$N$56,3,FALSE),"")</f>
        <v/>
      </c>
      <c r="C37" s="1" t="str">
        <f t="shared" si="0"/>
        <v/>
      </c>
      <c r="D37" s="1" t="str">
        <f t="shared" si="1"/>
        <v/>
      </c>
      <c r="E37" s="103" t="str">
        <f>IFERROR(VLOOKUP(A37,Scorecard!$L$9:$N$56,2,FALSE),"")</f>
        <v/>
      </c>
      <c r="F37" s="103"/>
      <c r="G37" s="104"/>
    </row>
    <row r="38" spans="1:7" x14ac:dyDescent="0.2">
      <c r="A38" s="4">
        <v>37</v>
      </c>
      <c r="B38" s="1" t="str">
        <f>IFERROR(VLOOKUP(A38,Scorecard!$L$9:$N$56,3,FALSE),"")</f>
        <v/>
      </c>
      <c r="C38" s="1" t="str">
        <f t="shared" si="0"/>
        <v/>
      </c>
      <c r="D38" s="1" t="str">
        <f t="shared" si="1"/>
        <v/>
      </c>
      <c r="E38" s="103" t="str">
        <f>IFERROR(VLOOKUP(A38,Scorecard!$L$9:$N$56,2,FALSE),"")</f>
        <v/>
      </c>
      <c r="F38" s="103"/>
      <c r="G38" s="104"/>
    </row>
    <row r="39" spans="1:7" x14ac:dyDescent="0.2">
      <c r="A39" s="4">
        <v>38</v>
      </c>
      <c r="B39" s="1" t="str">
        <f>IFERROR(VLOOKUP(A39,Scorecard!$L$9:$N$56,3,FALSE),"")</f>
        <v/>
      </c>
      <c r="C39" s="1" t="str">
        <f t="shared" si="0"/>
        <v/>
      </c>
      <c r="D39" s="1" t="str">
        <f t="shared" si="1"/>
        <v/>
      </c>
      <c r="E39" s="103" t="str">
        <f>IFERROR(VLOOKUP(A39,Scorecard!$L$9:$N$56,2,FALSE),"")</f>
        <v/>
      </c>
      <c r="F39" s="103"/>
      <c r="G39" s="104"/>
    </row>
    <row r="40" spans="1:7" x14ac:dyDescent="0.2">
      <c r="A40" s="4">
        <v>39</v>
      </c>
      <c r="B40" s="1" t="str">
        <f>IFERROR(VLOOKUP(A40,Scorecard!$L$9:$N$56,3,FALSE),"")</f>
        <v/>
      </c>
      <c r="C40" s="1" t="str">
        <f t="shared" si="0"/>
        <v/>
      </c>
      <c r="D40" s="1" t="str">
        <f t="shared" si="1"/>
        <v/>
      </c>
      <c r="E40" s="103" t="str">
        <f>IFERROR(VLOOKUP(A40,Scorecard!$L$9:$N$56,2,FALSE),"")</f>
        <v/>
      </c>
      <c r="F40" s="103"/>
      <c r="G40" s="104"/>
    </row>
    <row r="41" spans="1:7" ht="13.5" thickBot="1" x14ac:dyDescent="0.25">
      <c r="A41" s="5">
        <v>40</v>
      </c>
      <c r="B41" s="2" t="str">
        <f>IFERROR(VLOOKUP(A41,Scorecard!$L$9:$N$56,3,FALSE),"")</f>
        <v/>
      </c>
      <c r="C41" s="2" t="str">
        <f t="shared" si="0"/>
        <v/>
      </c>
      <c r="D41" s="2" t="str">
        <f t="shared" si="1"/>
        <v/>
      </c>
      <c r="E41" s="107" t="str">
        <f>IFERROR(VLOOKUP(A41,Scorecard!$L$9:$N$56,2,FALSE),"")</f>
        <v/>
      </c>
      <c r="F41" s="107"/>
      <c r="G41" s="108"/>
    </row>
  </sheetData>
  <mergeCells count="40">
    <mergeCell ref="E37:G37"/>
    <mergeCell ref="E38:G38"/>
    <mergeCell ref="E39:G39"/>
    <mergeCell ref="E40:G40"/>
    <mergeCell ref="E41:G41"/>
    <mergeCell ref="E32:G32"/>
    <mergeCell ref="E33:G33"/>
    <mergeCell ref="E34:G34"/>
    <mergeCell ref="E35:G35"/>
    <mergeCell ref="E36:G36"/>
    <mergeCell ref="E27:G27"/>
    <mergeCell ref="E28:G28"/>
    <mergeCell ref="E29:G29"/>
    <mergeCell ref="E30:G30"/>
    <mergeCell ref="E31:G31"/>
    <mergeCell ref="E22:G22"/>
    <mergeCell ref="E23:G23"/>
    <mergeCell ref="E24:G24"/>
    <mergeCell ref="E25:G25"/>
    <mergeCell ref="E26:G26"/>
    <mergeCell ref="E19:G19"/>
    <mergeCell ref="E20:G20"/>
    <mergeCell ref="E21:G21"/>
    <mergeCell ref="E13:G13"/>
    <mergeCell ref="E14:G14"/>
    <mergeCell ref="E15:G15"/>
    <mergeCell ref="E16:G16"/>
    <mergeCell ref="E17:G17"/>
    <mergeCell ref="E18:G18"/>
    <mergeCell ref="E12:G12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Scorecard</vt:lpstr>
      <vt:lpstr>FocusArea 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2019-08-07T17:20:49Z</dcterms:created>
  <dcterms:modified xsi:type="dcterms:W3CDTF">2020-06-24T18:49:24Z</dcterms:modified>
</cp:coreProperties>
</file>